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1840" windowHeight="12330"/>
  </bookViews>
  <sheets>
    <sheet name="расчет по фед.нормативам" sheetId="1" r:id="rId1"/>
  </sheets>
  <externalReferences>
    <externalReference r:id="rId2"/>
  </externalReferences>
  <definedNames>
    <definedName name="_xlnm.Print_Titles" localSheetId="0">'расчет по фед.нормативам'!$2:$3</definedName>
    <definedName name="_xlnm.Print_Area" localSheetId="0">'расчет по фед.нормативам'!$B$1:$N$35</definedName>
  </definedNames>
  <calcPr calcId="162913" fullCalcOnLoad="1"/>
</workbook>
</file>

<file path=xl/calcChain.xml><?xml version="1.0" encoding="utf-8"?>
<calcChain xmlns="http://schemas.openxmlformats.org/spreadsheetml/2006/main">
  <c r="S8" i="1"/>
  <c r="T15"/>
  <c r="P15"/>
  <c r="P19"/>
  <c r="L29"/>
  <c r="N29"/>
  <c r="L25"/>
  <c r="N25"/>
  <c r="L34"/>
  <c r="L33"/>
  <c r="L32"/>
  <c r="N32"/>
  <c r="L31"/>
  <c r="N31"/>
  <c r="N30"/>
  <c r="L28"/>
  <c r="L27"/>
  <c r="N27"/>
  <c r="L26"/>
  <c r="N26"/>
  <c r="N28"/>
  <c r="N33"/>
  <c r="N34"/>
  <c r="N24"/>
  <c r="S15"/>
  <c r="S19"/>
  <c r="J15"/>
  <c r="K5"/>
  <c r="N5"/>
  <c r="L4"/>
  <c r="K12"/>
  <c r="N12"/>
  <c r="K6"/>
  <c r="N6"/>
  <c r="H4"/>
  <c r="J4"/>
  <c r="K14"/>
  <c r="L15"/>
  <c r="K15"/>
  <c r="Q23"/>
  <c r="Q18"/>
  <c r="Q14"/>
  <c r="Q11"/>
  <c r="Q7"/>
  <c r="R6"/>
  <c r="R9"/>
  <c r="R10"/>
  <c r="R12"/>
  <c r="R13"/>
  <c r="R16"/>
  <c r="R17"/>
  <c r="R20"/>
  <c r="R21"/>
  <c r="R22"/>
  <c r="L19"/>
  <c r="K19"/>
  <c r="L14"/>
  <c r="L8"/>
  <c r="K8"/>
  <c r="N8"/>
  <c r="Q35"/>
  <c r="L11"/>
  <c r="N15"/>
  <c r="K18"/>
  <c r="L18"/>
  <c r="L23"/>
  <c r="R5"/>
  <c r="J22"/>
  <c r="J21"/>
  <c r="J20"/>
  <c r="J19"/>
  <c r="H19"/>
  <c r="J17"/>
  <c r="J16"/>
  <c r="H15"/>
  <c r="J18"/>
  <c r="D14"/>
  <c r="E13"/>
  <c r="J13"/>
  <c r="H12"/>
  <c r="E12"/>
  <c r="E10"/>
  <c r="J10"/>
  <c r="E9"/>
  <c r="J9"/>
  <c r="H8"/>
  <c r="E8"/>
  <c r="J8"/>
  <c r="H6"/>
  <c r="J6"/>
  <c r="H5"/>
  <c r="J5"/>
  <c r="L35"/>
  <c r="J7"/>
  <c r="J11"/>
  <c r="J23"/>
  <c r="N19"/>
  <c r="N23"/>
  <c r="K23"/>
  <c r="P4"/>
  <c r="K4"/>
  <c r="N4"/>
  <c r="R4"/>
  <c r="K11"/>
  <c r="L7"/>
  <c r="K7"/>
  <c r="N7"/>
  <c r="R7"/>
  <c r="J12"/>
  <c r="J14"/>
  <c r="J35"/>
  <c r="K35"/>
  <c r="N11"/>
  <c r="R8"/>
  <c r="N14"/>
  <c r="R14"/>
  <c r="N18"/>
  <c r="R18"/>
  <c r="R15"/>
  <c r="R23"/>
  <c r="R19"/>
  <c r="N35"/>
  <c r="P35"/>
  <c r="R35"/>
  <c r="R11"/>
</calcChain>
</file>

<file path=xl/sharedStrings.xml><?xml version="1.0" encoding="utf-8"?>
<sst xmlns="http://schemas.openxmlformats.org/spreadsheetml/2006/main" count="68" uniqueCount="58">
  <si>
    <t>Наименование услуги</t>
  </si>
  <si>
    <t>Объем услуг</t>
  </si>
  <si>
    <t>Налоги</t>
  </si>
  <si>
    <t>Стипендия</t>
  </si>
  <si>
    <t>Реализация дополнительных общеобразовательных программ для контингента, принятого на обучение до 29.12.2012 г.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</si>
  <si>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по укрупненной группе направлений подготовки и специальностей (профессий)</t>
  </si>
  <si>
    <t>Реализация дополнительных профессиональных программ профессиональной переподготовки</t>
  </si>
  <si>
    <r>
      <rPr>
        <sz val="11"/>
        <rFont val="Times New Roman"/>
        <family val="1"/>
        <charset val="204"/>
      </rPr>
      <t>07016000000000001006101 Публичный показ музейных предметов, музейных коллекций (в стационарных, условиях, число посетителей)</t>
    </r>
  </si>
  <si>
    <r>
      <rPr>
        <sz val="12"/>
        <rFont val="Times New Roman"/>
        <family val="1"/>
        <charset val="204"/>
      </rPr>
      <t>429,42</t>
    </r>
  </si>
  <si>
    <r>
      <rPr>
        <sz val="11"/>
        <rFont val="Times New Roman"/>
        <family val="1"/>
        <charset val="204"/>
      </rPr>
      <t>07016000000000002005101 Публичный показ музейных предметов, музейных коллекций (вне стационара, количество выставок)</t>
    </r>
  </si>
  <si>
    <r>
      <rPr>
        <sz val="12"/>
        <rFont val="Times New Roman"/>
        <family val="1"/>
        <charset val="204"/>
      </rPr>
      <t>3 950 664,00</t>
    </r>
  </si>
  <si>
    <r>
      <rPr>
        <sz val="11"/>
        <rFont val="Times New Roman"/>
        <family val="1"/>
        <charset val="204"/>
      </rPr>
      <t>07016000000000003004101 Публичный показ музейных предметов, музейных коллекций (удаленно через сеть Интернет, число посетителей)</t>
    </r>
  </si>
  <si>
    <r>
      <rPr>
        <sz val="12"/>
        <rFont val="Times New Roman"/>
        <family val="1"/>
        <charset val="204"/>
      </rPr>
      <t>4,23</t>
    </r>
  </si>
  <si>
    <t xml:space="preserve">Итого </t>
  </si>
  <si>
    <t>07011000000000001001101 Библиотечное, библиографическое и информационное обслуживание пользователей библиотеки (в стационарных условиях, число посетителей)</t>
  </si>
  <si>
    <t>07011000000000003009101 Библиотечное, библиографическое и информационное обслуживание пользователей библиотеки (удаленно через сеть Интернет, число посетителей)</t>
  </si>
  <si>
    <r>
      <rPr>
        <sz val="11"/>
        <rFont val="Times New Roman"/>
        <family val="1"/>
        <charset val="204"/>
      </rPr>
      <t>07001000600100003003101 Показ (организация показа) спектаклей (театральных постановок) (стационар, с учетом всех форм, число зрителей)</t>
    </r>
  </si>
  <si>
    <r>
      <rPr>
        <sz val="11"/>
        <rFont val="Times New Roman"/>
        <family val="1"/>
        <charset val="204"/>
      </rPr>
      <t>07001000600200003001101 Показ (организация показа) спектаклей (театральных постановок) (на выезде, с учетом всех форм, количество публичных выступлений)</t>
    </r>
  </si>
  <si>
    <r>
      <rPr>
        <sz val="11"/>
        <rFont val="Times New Roman"/>
        <family val="1"/>
        <charset val="204"/>
      </rPr>
      <t>07001000600300003009101 Показ (организация показа) спектаклей (театральных постановок) (на гастролях, с учетом всех форм, количество публичных выступлений)</t>
    </r>
  </si>
  <si>
    <t>07002000900100000002101 Показ (организация показа) концертов и концертных программ (стационар, с учетом всех форм, число зрителей)</t>
  </si>
  <si>
    <t>07002000900200000000101 Показ (организация показа) концертов и концертных программ (на выезде, с учетом всех форм, количество публичных выступлений)</t>
  </si>
  <si>
    <t>07002000900200000000101 Показ (организация показа) концертов и концертных программ (на выезде, с учетом всех форм, число зрителей)</t>
  </si>
  <si>
    <r>
      <rPr>
        <sz val="11"/>
        <rFont val="Times New Roman"/>
        <family val="1"/>
        <charset val="204"/>
      </rPr>
      <t>07002000900300000008101 Показ (организация показа) концертов и концертных программ (на гастролях, с учетом всех форм, количество публичных выступлений)</t>
    </r>
  </si>
  <si>
    <r>
      <rPr>
        <sz val="12"/>
        <rFont val="Times New Roman"/>
        <family val="1"/>
        <charset val="204"/>
      </rPr>
      <t>1 228 624,00</t>
    </r>
  </si>
  <si>
    <t>5000,0 - установка и монтаж лифта;
2400,0 - приобретение музыкального оборудования (пианино Kawai K200);
707,3 - расходы учреждений на усиление пожарной безопасности.</t>
  </si>
  <si>
    <t xml:space="preserve">приобретение 4-х автотранспортных средств на общую сумму 3990,0 тыс.руб.;
приобретение музыкального оборудования - 1362,2 тыс.руб.;
оснащение актового зала - 700,0 тыс.руб.;
1787,7 - расходы учреждений на усиление пожарной безопасности;
5920,0 - стипендия
</t>
  </si>
  <si>
    <t xml:space="preserve">32622,5 - расходы учреждение на усиление пожарной безопасности;
45242,5 - расходы на капитальный ремонт зданий музейных учреждений;
7702,3 - приобретение автотранспортных средств;
6085,9 -установка систем видеонаблюдения для музеев и филиалов;
12700,5 - установка и монтаж современной системы освещения и затемнения для поддержания светового режима в помещениях музея;
7200,4 - приобретение музейного оборудования.
</t>
  </si>
  <si>
    <t xml:space="preserve">501,9 - расходы учреждений на усиление пожарной безопасности;
6258,7 - приобретение музыкально и сценического оборудования;
21275,0 - приобретение автотранспортных средств;
13043,5 - приобретение сценических костюмов.
</t>
  </si>
  <si>
    <t>Итого подпрограмма "Развитие образования в сфере культуры"</t>
  </si>
  <si>
    <t>Итого подпрограмма "Культура и искусство"</t>
  </si>
  <si>
    <t>551,2 - расходы учреждений на усиление пожарной безопасности;
450,0 - приобретение авторанспортного средства;
5921,3 - приобретение оборудования для модернизации электронной библиотеки</t>
  </si>
  <si>
    <t xml:space="preserve"> Заявлено Минкультом РД
 к проекту бюджета на 2019 год</t>
  </si>
  <si>
    <t xml:space="preserve">
(8 месяцев)</t>
  </si>
  <si>
    <t xml:space="preserve">МРОТ из среднесписочной численности </t>
  </si>
  <si>
    <t xml:space="preserve">
(4 месяца)</t>
  </si>
  <si>
    <t xml:space="preserve">Объем финансового обеспечения выполнения государственного задания
учреждений находящихся в ведении Министерства культуры Республики Дагестан к проекту бюджета на 2019 год 
исходя из значений базовых нормативов затрат, принятых на федеральном уровне </t>
  </si>
  <si>
    <t xml:space="preserve">24111,1 - расходы учреждений на усиление пожарной безопасности;
26074,7 - затраты на капитальный ремонт зданий театров;
34721,7 - приобретение  оборудования для оснащения республиканских театров;
41376,0 - приобретение автотранспортных средств
7500- проведение мероприятий посвященных празднованию календарных дат
</t>
  </si>
  <si>
    <t>норматив</t>
  </si>
  <si>
    <t>всего</t>
  </si>
  <si>
    <t>на исполнение государственного задания (611-ВР)</t>
  </si>
  <si>
    <t>иная субсидия (612-ВР0</t>
  </si>
  <si>
    <t>Всего</t>
  </si>
  <si>
    <t xml:space="preserve">Потребность по нормативам+ налоги+мероприятия в рамках исполнения госзадания
</t>
  </si>
  <si>
    <t>Заявлено Минкультом РД
 (ВР 611)</t>
  </si>
  <si>
    <t xml:space="preserve"> обоснования иных субсидий, заявленные к проекту бюджета (тыс.руб.)</t>
  </si>
  <si>
    <t>Организация государственных проектов в сфере традиционной народной культуры</t>
  </si>
  <si>
    <t>субсидия на поддержку отрасли культура</t>
  </si>
  <si>
    <t>софинансирование федеральной поддержки отрасли культура</t>
  </si>
  <si>
    <t>субсидия на укрепление материаль. техн. базы учреж культуры муниципалитетов до 300т. Человек</t>
  </si>
  <si>
    <t>софинансирование субсидии на  укрепление материаль. техн. базы учреж культуры муниципалитетов</t>
  </si>
  <si>
    <t>субсидия на укрепление материаль. техн. базы учреж культуры муниципалитетов до 50. человек</t>
  </si>
  <si>
    <t>оснашение кукольных театров</t>
  </si>
  <si>
    <t>софинансирование оснашения кукольных театров</t>
  </si>
  <si>
    <t>федеральная субсидия</t>
  </si>
  <si>
    <t>5% республиканский бюджет</t>
  </si>
  <si>
    <t>Государственная поддержка творческих союзов</t>
  </si>
  <si>
    <t>Мероприятия в сфере культуры и кинематографии</t>
  </si>
  <si>
    <t>софинансирование субсидии на укрепление материаль. техн. базы учреж культуры муниципалитетов до 300т. Человек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</si>
</sst>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"/>
    <numFmt numFmtId="165" formatCode="_-* #,##0.00\ _₽_-;\-* #,##0.00\ _₽_-;_-* &quot;-&quot;??\ _₽_-;_-@_-"/>
    <numFmt numFmtId="166" formatCode="_(* #,##0.00_);_(* \(#,##0.00\);_(* &quot;-&quot;??_);_(@_)"/>
  </numFmts>
  <fonts count="36"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 Cyr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 Cyr"/>
    </font>
    <font>
      <b/>
      <sz val="10"/>
      <color rgb="FF000000"/>
      <name val="Arial"/>
      <family val="2"/>
      <charset val="204"/>
    </font>
    <font>
      <i/>
      <sz val="10"/>
      <color rgb="FF000000"/>
      <name val="Times New Roman"/>
      <family val="1"/>
      <charset val="204"/>
    </font>
    <font>
      <b/>
      <sz val="8"/>
      <color rgb="FF000000"/>
      <name val="Arial Cyr"/>
    </font>
    <font>
      <sz val="10.5"/>
      <color rgb="FF000000"/>
      <name val="Calibri"/>
      <family val="2"/>
    </font>
    <font>
      <sz val="9"/>
      <color rgb="FF000000"/>
      <name val="Arial Cyr"/>
    </font>
    <font>
      <b/>
      <sz val="8"/>
      <color rgb="FFFFFFFF"/>
      <name val="Arial Cyr"/>
    </font>
    <font>
      <sz val="10"/>
      <color rgb="FF000000"/>
      <name val="Times New Roman Cyr"/>
    </font>
    <font>
      <u/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</patternFill>
    </fill>
    <fill>
      <patternFill patternType="solid">
        <fgColor rgb="FFFF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</patternFill>
    </fill>
    <fill>
      <patternFill patternType="solid">
        <fgColor rgb="FFCCFFCC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79">
    <xf numFmtId="0" fontId="0" fillId="0" borderId="0"/>
    <xf numFmtId="0" fontId="18" fillId="0" borderId="0">
      <alignment horizontal="left"/>
    </xf>
    <xf numFmtId="0" fontId="18" fillId="0" borderId="0">
      <alignment horizontal="left"/>
    </xf>
    <xf numFmtId="0" fontId="18" fillId="0" borderId="0">
      <alignment horizontal="left"/>
    </xf>
    <xf numFmtId="0" fontId="9" fillId="0" borderId="0"/>
    <xf numFmtId="0" fontId="18" fillId="0" borderId="0">
      <alignment horizontal="left"/>
    </xf>
    <xf numFmtId="0" fontId="18" fillId="0" borderId="0">
      <alignment horizontal="left"/>
    </xf>
    <xf numFmtId="0" fontId="18" fillId="0" borderId="0">
      <alignment horizontal="left"/>
    </xf>
    <xf numFmtId="0" fontId="9" fillId="0" borderId="0"/>
    <xf numFmtId="0" fontId="17" fillId="0" borderId="0"/>
    <xf numFmtId="0" fontId="19" fillId="0" borderId="10">
      <alignment horizontal="left" vertical="top" wrapText="1" shrinkToFit="1"/>
    </xf>
    <xf numFmtId="0" fontId="10" fillId="0" borderId="0"/>
    <xf numFmtId="0" fontId="10" fillId="0" borderId="0"/>
    <xf numFmtId="0" fontId="10" fillId="0" borderId="0"/>
    <xf numFmtId="0" fontId="18" fillId="0" borderId="0"/>
    <xf numFmtId="0" fontId="18" fillId="0" borderId="0"/>
    <xf numFmtId="0" fontId="18" fillId="0" borderId="0"/>
    <xf numFmtId="0" fontId="10" fillId="0" borderId="0"/>
    <xf numFmtId="0" fontId="10" fillId="0" borderId="0"/>
    <xf numFmtId="0" fontId="10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horizontal="left"/>
    </xf>
    <xf numFmtId="0" fontId="18" fillId="0" borderId="0">
      <alignment horizontal="left"/>
    </xf>
    <xf numFmtId="0" fontId="18" fillId="0" borderId="0">
      <alignment horizontal="left"/>
    </xf>
    <xf numFmtId="0" fontId="9" fillId="0" borderId="0"/>
    <xf numFmtId="0" fontId="8" fillId="5" borderId="0"/>
    <xf numFmtId="0" fontId="8" fillId="5" borderId="0"/>
    <xf numFmtId="0" fontId="8" fillId="5" borderId="0"/>
    <xf numFmtId="0" fontId="18" fillId="5" borderId="0"/>
    <xf numFmtId="0" fontId="8" fillId="5" borderId="0"/>
    <xf numFmtId="0" fontId="20" fillId="6" borderId="0">
      <alignment horizontal="right"/>
    </xf>
    <xf numFmtId="0" fontId="21" fillId="6" borderId="0"/>
    <xf numFmtId="0" fontId="4" fillId="0" borderId="11">
      <alignment horizontal="right"/>
    </xf>
    <xf numFmtId="0" fontId="4" fillId="0" borderId="11">
      <alignment horizontal="right"/>
    </xf>
    <xf numFmtId="0" fontId="4" fillId="0" borderId="11">
      <alignment horizontal="right"/>
    </xf>
    <xf numFmtId="0" fontId="22" fillId="7" borderId="0">
      <alignment horizontal="right" wrapText="1"/>
    </xf>
    <xf numFmtId="0" fontId="4" fillId="0" borderId="11">
      <alignment horizontal="right"/>
    </xf>
    <xf numFmtId="0" fontId="23" fillId="0" borderId="0">
      <alignment wrapText="1"/>
    </xf>
    <xf numFmtId="0" fontId="24" fillId="0" borderId="11">
      <alignment horizontal="right"/>
    </xf>
    <xf numFmtId="0" fontId="11" fillId="0" borderId="0"/>
    <xf numFmtId="0" fontId="11" fillId="0" borderId="0"/>
    <xf numFmtId="0" fontId="11" fillId="0" borderId="0"/>
    <xf numFmtId="0" fontId="22" fillId="7" borderId="0">
      <alignment horizontal="center" wrapText="1"/>
    </xf>
    <xf numFmtId="0" fontId="11" fillId="0" borderId="0"/>
    <xf numFmtId="0" fontId="19" fillId="0" borderId="0">
      <alignment horizontal="center"/>
    </xf>
    <xf numFmtId="0" fontId="25" fillId="0" borderId="0"/>
    <xf numFmtId="0" fontId="25" fillId="0" borderId="0"/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8" fillId="7" borderId="0">
      <alignment horizontal="left" wrapText="1"/>
    </xf>
    <xf numFmtId="0" fontId="11" fillId="0" borderId="0">
      <alignment horizontal="left" wrapText="1"/>
    </xf>
    <xf numFmtId="0" fontId="20" fillId="0" borderId="0"/>
    <xf numFmtId="0" fontId="25" fillId="0" borderId="0">
      <alignment horizontal="left" wrapText="1"/>
    </xf>
    <xf numFmtId="0" fontId="25" fillId="0" borderId="0">
      <alignment horizontal="left" wrapText="1"/>
    </xf>
    <xf numFmtId="0" fontId="11" fillId="0" borderId="0">
      <alignment horizontal="left"/>
    </xf>
    <xf numFmtId="0" fontId="11" fillId="0" borderId="0">
      <alignment horizontal="left"/>
    </xf>
    <xf numFmtId="0" fontId="11" fillId="0" borderId="0">
      <alignment horizontal="left"/>
    </xf>
    <xf numFmtId="0" fontId="18" fillId="7" borderId="12"/>
    <xf numFmtId="0" fontId="11" fillId="0" borderId="0">
      <alignment horizontal="left"/>
    </xf>
    <xf numFmtId="0" fontId="26" fillId="0" borderId="0">
      <alignment horizontal="center"/>
    </xf>
    <xf numFmtId="0" fontId="25" fillId="0" borderId="0">
      <alignment horizontal="left"/>
    </xf>
    <xf numFmtId="0" fontId="25" fillId="0" borderId="0">
      <alignment horizontal="left"/>
    </xf>
    <xf numFmtId="0" fontId="11" fillId="0" borderId="0">
      <alignment horizontal="left"/>
    </xf>
    <xf numFmtId="0" fontId="11" fillId="0" borderId="0">
      <alignment horizontal="left"/>
    </xf>
    <xf numFmtId="0" fontId="11" fillId="0" borderId="0">
      <alignment horizontal="left"/>
    </xf>
    <xf numFmtId="0" fontId="20" fillId="7" borderId="10">
      <alignment horizontal="center" vertical="center" wrapText="1"/>
    </xf>
    <xf numFmtId="0" fontId="11" fillId="0" borderId="0">
      <alignment horizontal="left"/>
    </xf>
    <xf numFmtId="0" fontId="26" fillId="0" borderId="0">
      <alignment horizontal="center" wrapText="1"/>
    </xf>
    <xf numFmtId="0" fontId="25" fillId="0" borderId="0">
      <alignment horizontal="left"/>
    </xf>
    <xf numFmtId="0" fontId="25" fillId="0" borderId="0">
      <alignment horizontal="left"/>
    </xf>
    <xf numFmtId="0" fontId="12" fillId="0" borderId="0"/>
    <xf numFmtId="0" fontId="12" fillId="0" borderId="0"/>
    <xf numFmtId="0" fontId="12" fillId="0" borderId="0"/>
    <xf numFmtId="0" fontId="27" fillId="7" borderId="10">
      <alignment horizontal="left" vertical="top" wrapText="1"/>
    </xf>
    <xf numFmtId="0" fontId="20" fillId="0" borderId="0">
      <alignment horizontal="left" wrapText="1"/>
    </xf>
    <xf numFmtId="0" fontId="28" fillId="0" borderId="0"/>
    <xf numFmtId="0" fontId="8" fillId="0" borderId="0"/>
    <xf numFmtId="0" fontId="8" fillId="0" borderId="0"/>
    <xf numFmtId="0" fontId="8" fillId="0" borderId="0"/>
    <xf numFmtId="0" fontId="18" fillId="5" borderId="13"/>
    <xf numFmtId="0" fontId="8" fillId="0" borderId="0"/>
    <xf numFmtId="0" fontId="20" fillId="6" borderId="12">
      <alignment horizontal="right"/>
    </xf>
    <xf numFmtId="0" fontId="21" fillId="0" borderId="0"/>
    <xf numFmtId="0" fontId="11" fillId="0" borderId="0"/>
    <xf numFmtId="0" fontId="11" fillId="0" borderId="0"/>
    <xf numFmtId="0" fontId="11" fillId="0" borderId="0"/>
    <xf numFmtId="0" fontId="18" fillId="5" borderId="12"/>
    <xf numFmtId="0" fontId="11" fillId="0" borderId="0"/>
    <xf numFmtId="0" fontId="29" fillId="0" borderId="14">
      <alignment horizontal="center"/>
    </xf>
    <xf numFmtId="0" fontId="25" fillId="0" borderId="0"/>
    <xf numFmtId="0" fontId="25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49" fontId="18" fillId="7" borderId="10">
      <alignment horizontal="center" vertical="top" shrinkToFit="1"/>
    </xf>
    <xf numFmtId="0" fontId="4" fillId="0" borderId="0">
      <alignment horizontal="center"/>
    </xf>
    <xf numFmtId="0" fontId="29" fillId="0" borderId="15">
      <alignment horizontal="center"/>
    </xf>
    <xf numFmtId="0" fontId="24" fillId="0" borderId="0">
      <alignment horizontal="center"/>
    </xf>
    <xf numFmtId="0" fontId="11" fillId="0" borderId="12">
      <alignment horizontal="left"/>
    </xf>
    <xf numFmtId="0" fontId="11" fillId="0" borderId="12">
      <alignment horizontal="left"/>
    </xf>
    <xf numFmtId="0" fontId="11" fillId="0" borderId="12">
      <alignment horizontal="left"/>
    </xf>
    <xf numFmtId="0" fontId="18" fillId="5" borderId="16"/>
    <xf numFmtId="0" fontId="11" fillId="0" borderId="12">
      <alignment horizontal="left"/>
    </xf>
    <xf numFmtId="0" fontId="29" fillId="0" borderId="17"/>
    <xf numFmtId="0" fontId="25" fillId="0" borderId="12">
      <alignment horizontal="left"/>
    </xf>
    <xf numFmtId="0" fontId="25" fillId="0" borderId="12">
      <alignment horizontal="left"/>
    </xf>
    <xf numFmtId="0" fontId="11" fillId="0" borderId="10">
      <alignment horizontal="center" vertical="center" wrapText="1"/>
    </xf>
    <xf numFmtId="0" fontId="11" fillId="0" borderId="10">
      <alignment horizontal="center" vertical="center" wrapText="1"/>
    </xf>
    <xf numFmtId="0" fontId="11" fillId="0" borderId="10">
      <alignment horizontal="center" vertical="center" wrapText="1"/>
    </xf>
    <xf numFmtId="0" fontId="18" fillId="0" borderId="13"/>
    <xf numFmtId="0" fontId="11" fillId="0" borderId="10">
      <alignment horizontal="center" vertical="center" wrapText="1"/>
    </xf>
    <xf numFmtId="0" fontId="29" fillId="0" borderId="10">
      <alignment horizontal="center"/>
    </xf>
    <xf numFmtId="0" fontId="25" fillId="0" borderId="10">
      <alignment horizontal="center" vertical="center" wrapText="1"/>
    </xf>
    <xf numFmtId="0" fontId="25" fillId="0" borderId="10">
      <alignment horizontal="center" vertical="center" wrapText="1"/>
    </xf>
    <xf numFmtId="0" fontId="11" fillId="0" borderId="18">
      <alignment horizontal="center" vertical="center" wrapText="1"/>
    </xf>
    <xf numFmtId="0" fontId="11" fillId="0" borderId="18">
      <alignment horizontal="center" vertical="center" wrapText="1"/>
    </xf>
    <xf numFmtId="0" fontId="11" fillId="0" borderId="18">
      <alignment horizontal="center" vertical="center" wrapText="1"/>
    </xf>
    <xf numFmtId="0" fontId="30" fillId="0" borderId="0"/>
    <xf numFmtId="0" fontId="11" fillId="0" borderId="18">
      <alignment horizontal="center" vertical="center" wrapText="1"/>
    </xf>
    <xf numFmtId="0" fontId="20" fillId="6" borderId="13">
      <alignment horizontal="right"/>
    </xf>
    <xf numFmtId="0" fontId="25" fillId="0" borderId="18">
      <alignment horizontal="center" vertical="center" wrapText="1"/>
    </xf>
    <xf numFmtId="0" fontId="25" fillId="0" borderId="18">
      <alignment horizontal="center" vertical="center" wrapText="1"/>
    </xf>
    <xf numFmtId="0" fontId="8" fillId="5" borderId="19"/>
    <xf numFmtId="0" fontId="8" fillId="5" borderId="19"/>
    <xf numFmtId="0" fontId="8" fillId="5" borderId="19"/>
    <xf numFmtId="0" fontId="30" fillId="0" borderId="0">
      <alignment horizontal="left" vertical="top" wrapText="1"/>
    </xf>
    <xf numFmtId="0" fontId="8" fillId="5" borderId="19"/>
    <xf numFmtId="0" fontId="19" fillId="0" borderId="10">
      <alignment horizontal="left" vertical="top" wrapText="1"/>
    </xf>
    <xf numFmtId="0" fontId="21" fillId="6" borderId="19"/>
    <xf numFmtId="0" fontId="8" fillId="5" borderId="20"/>
    <xf numFmtId="0" fontId="8" fillId="5" borderId="20"/>
    <xf numFmtId="0" fontId="8" fillId="5" borderId="20"/>
    <xf numFmtId="0" fontId="30" fillId="0" borderId="0">
      <alignment shrinkToFit="1"/>
    </xf>
    <xf numFmtId="0" fontId="8" fillId="5" borderId="20"/>
    <xf numFmtId="0" fontId="20" fillId="6" borderId="16">
      <alignment horizontal="right"/>
    </xf>
    <xf numFmtId="0" fontId="21" fillId="6" borderId="20"/>
    <xf numFmtId="1" fontId="11" fillId="0" borderId="21">
      <alignment horizontal="left" vertical="top" shrinkToFit="1"/>
    </xf>
    <xf numFmtId="1" fontId="11" fillId="0" borderId="21">
      <alignment horizontal="left" vertical="top" shrinkToFit="1"/>
    </xf>
    <xf numFmtId="1" fontId="11" fillId="0" borderId="21">
      <alignment horizontal="left" vertical="top" shrinkToFit="1"/>
    </xf>
    <xf numFmtId="0" fontId="18" fillId="0" borderId="0">
      <alignment horizontal="left" wrapText="1"/>
    </xf>
    <xf numFmtId="1" fontId="11" fillId="0" borderId="21">
      <alignment horizontal="left" vertical="top" shrinkToFit="1"/>
    </xf>
    <xf numFmtId="0" fontId="29" fillId="0" borderId="10">
      <alignment horizontal="left" wrapText="1"/>
    </xf>
    <xf numFmtId="1" fontId="25" fillId="0" borderId="21">
      <alignment horizontal="left" vertical="top" shrinkToFit="1"/>
    </xf>
    <xf numFmtId="1" fontId="25" fillId="0" borderId="21">
      <alignment horizontal="left" vertical="top" shrinkToFit="1"/>
    </xf>
    <xf numFmtId="0" fontId="8" fillId="5" borderId="16"/>
    <xf numFmtId="0" fontId="8" fillId="5" borderId="16"/>
    <xf numFmtId="0" fontId="8" fillId="5" borderId="16"/>
    <xf numFmtId="49" fontId="18" fillId="7" borderId="10">
      <alignment horizontal="center" vertical="top" shrinkToFit="1"/>
    </xf>
    <xf numFmtId="0" fontId="8" fillId="5" borderId="16"/>
    <xf numFmtId="0" fontId="19" fillId="0" borderId="10">
      <alignment horizontal="center"/>
    </xf>
    <xf numFmtId="0" fontId="21" fillId="6" borderId="16"/>
    <xf numFmtId="0" fontId="8" fillId="5" borderId="13"/>
    <xf numFmtId="0" fontId="8" fillId="5" borderId="13"/>
    <xf numFmtId="0" fontId="8" fillId="5" borderId="13"/>
    <xf numFmtId="0" fontId="18" fillId="7" borderId="0">
      <alignment horizontal="left" wrapText="1"/>
    </xf>
    <xf numFmtId="0" fontId="8" fillId="5" borderId="13"/>
    <xf numFmtId="0" fontId="20" fillId="0" borderId="13">
      <alignment horizontal="left" wrapText="1"/>
    </xf>
    <xf numFmtId="0" fontId="21" fillId="6" borderId="13"/>
    <xf numFmtId="0" fontId="8" fillId="5" borderId="22"/>
    <xf numFmtId="0" fontId="8" fillId="5" borderId="22"/>
    <xf numFmtId="0" fontId="8" fillId="5" borderId="22"/>
    <xf numFmtId="0" fontId="30" fillId="0" borderId="0">
      <alignment horizontal="left" vertical="top" wrapText="1"/>
    </xf>
    <xf numFmtId="0" fontId="8" fillId="5" borderId="22"/>
    <xf numFmtId="0" fontId="19" fillId="0" borderId="0"/>
    <xf numFmtId="0" fontId="21" fillId="6" borderId="22"/>
    <xf numFmtId="0" fontId="8" fillId="0" borderId="19"/>
    <xf numFmtId="0" fontId="8" fillId="0" borderId="19"/>
    <xf numFmtId="0" fontId="8" fillId="0" borderId="19"/>
    <xf numFmtId="0" fontId="20" fillId="7" borderId="10">
      <alignment horizontal="center" vertical="center" wrapText="1"/>
    </xf>
    <xf numFmtId="0" fontId="8" fillId="0" borderId="19"/>
    <xf numFmtId="0" fontId="29" fillId="0" borderId="0">
      <alignment horizontal="left" wrapText="1"/>
    </xf>
    <xf numFmtId="0" fontId="21" fillId="0" borderId="19"/>
    <xf numFmtId="0" fontId="8" fillId="0" borderId="23"/>
    <xf numFmtId="0" fontId="8" fillId="0" borderId="23"/>
    <xf numFmtId="0" fontId="8" fillId="0" borderId="23"/>
    <xf numFmtId="0" fontId="30" fillId="0" borderId="12"/>
    <xf numFmtId="0" fontId="8" fillId="0" borderId="23"/>
    <xf numFmtId="0" fontId="31" fillId="0" borderId="0"/>
    <xf numFmtId="0" fontId="21" fillId="0" borderId="23"/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30" fillId="0" borderId="13"/>
    <xf numFmtId="0" fontId="8" fillId="0" borderId="0">
      <alignment horizontal="center"/>
    </xf>
    <xf numFmtId="0" fontId="31" fillId="0" borderId="0">
      <alignment wrapText="1"/>
    </xf>
    <xf numFmtId="0" fontId="21" fillId="0" borderId="0">
      <alignment horizontal="center"/>
    </xf>
    <xf numFmtId="0" fontId="11" fillId="0" borderId="12">
      <alignment horizontal="center"/>
    </xf>
    <xf numFmtId="0" fontId="11" fillId="0" borderId="12">
      <alignment horizontal="center"/>
    </xf>
    <xf numFmtId="0" fontId="11" fillId="0" borderId="12">
      <alignment horizontal="center"/>
    </xf>
    <xf numFmtId="0" fontId="18" fillId="0" borderId="0"/>
    <xf numFmtId="0" fontId="11" fillId="0" borderId="12">
      <alignment horizontal="center"/>
    </xf>
    <xf numFmtId="49" fontId="19" fillId="0" borderId="10">
      <alignment horizontal="left" vertical="top" shrinkToFit="1"/>
    </xf>
    <xf numFmtId="0" fontId="25" fillId="0" borderId="12">
      <alignment horizontal="center"/>
    </xf>
    <xf numFmtId="0" fontId="25" fillId="0" borderId="12">
      <alignment horizontal="center"/>
    </xf>
    <xf numFmtId="0" fontId="11" fillId="0" borderId="13">
      <alignment horizontal="center" vertical="top"/>
    </xf>
    <xf numFmtId="0" fontId="11" fillId="0" borderId="13">
      <alignment horizontal="center" vertical="top"/>
    </xf>
    <xf numFmtId="0" fontId="11" fillId="0" borderId="13">
      <alignment horizontal="center" vertical="top"/>
    </xf>
    <xf numFmtId="0" fontId="18" fillId="7" borderId="12">
      <alignment horizontal="left" wrapText="1"/>
    </xf>
    <xf numFmtId="0" fontId="11" fillId="0" borderId="13">
      <alignment horizontal="center" vertical="top"/>
    </xf>
    <xf numFmtId="0" fontId="20" fillId="0" borderId="10"/>
    <xf numFmtId="0" fontId="25" fillId="0" borderId="13">
      <alignment horizontal="center" vertical="top"/>
    </xf>
    <xf numFmtId="0" fontId="25" fillId="0" borderId="13">
      <alignment horizontal="center" vertical="top"/>
    </xf>
    <xf numFmtId="4" fontId="11" fillId="0" borderId="10">
      <alignment horizontal="right" vertical="top" shrinkToFit="1"/>
    </xf>
    <xf numFmtId="4" fontId="11" fillId="0" borderId="10">
      <alignment horizontal="right" vertical="top" shrinkToFit="1"/>
    </xf>
    <xf numFmtId="4" fontId="11" fillId="0" borderId="10">
      <alignment horizontal="right" vertical="top" shrinkToFit="1"/>
    </xf>
    <xf numFmtId="0" fontId="18" fillId="7" borderId="16">
      <alignment horizontal="left" wrapText="1"/>
    </xf>
    <xf numFmtId="4" fontId="11" fillId="0" borderId="10">
      <alignment horizontal="right" vertical="top" shrinkToFit="1"/>
    </xf>
    <xf numFmtId="0" fontId="19" fillId="0" borderId="0">
      <alignment horizontal="left"/>
    </xf>
    <xf numFmtId="4" fontId="25" fillId="0" borderId="10">
      <alignment horizontal="right" vertical="top" shrinkToFit="1"/>
    </xf>
    <xf numFmtId="4" fontId="25" fillId="0" borderId="10">
      <alignment horizontal="right" vertical="top" shrinkToFit="1"/>
    </xf>
    <xf numFmtId="0" fontId="8" fillId="5" borderId="12"/>
    <xf numFmtId="0" fontId="8" fillId="5" borderId="12"/>
    <xf numFmtId="0" fontId="8" fillId="5" borderId="12"/>
    <xf numFmtId="0" fontId="27" fillId="7" borderId="13">
      <alignment wrapText="1"/>
    </xf>
    <xf numFmtId="0" fontId="8" fillId="5" borderId="12"/>
    <xf numFmtId="0" fontId="29" fillId="0" borderId="10">
      <alignment horizontal="center"/>
    </xf>
    <xf numFmtId="0" fontId="21" fillId="6" borderId="12"/>
    <xf numFmtId="4" fontId="11" fillId="8" borderId="24">
      <alignment horizontal="right" shrinkToFit="1"/>
    </xf>
    <xf numFmtId="4" fontId="11" fillId="8" borderId="24">
      <alignment horizontal="right" shrinkToFit="1"/>
    </xf>
    <xf numFmtId="4" fontId="11" fillId="8" borderId="24">
      <alignment horizontal="right" shrinkToFit="1"/>
    </xf>
    <xf numFmtId="4" fontId="27" fillId="9" borderId="10">
      <alignment horizontal="right" vertical="top" shrinkToFit="1"/>
    </xf>
    <xf numFmtId="4" fontId="11" fillId="8" borderId="24">
      <alignment horizontal="right" shrinkToFit="1"/>
    </xf>
    <xf numFmtId="0" fontId="29" fillId="0" borderId="17">
      <alignment horizontal="center"/>
    </xf>
    <xf numFmtId="4" fontId="25" fillId="10" borderId="24">
      <alignment horizontal="right" shrinkToFit="1"/>
    </xf>
    <xf numFmtId="4" fontId="25" fillId="10" borderId="24">
      <alignment horizontal="right" shrinkToFit="1"/>
    </xf>
    <xf numFmtId="4" fontId="11" fillId="8" borderId="25">
      <alignment horizontal="right" shrinkToFit="1"/>
    </xf>
    <xf numFmtId="4" fontId="11" fillId="8" borderId="25">
      <alignment horizontal="right" shrinkToFit="1"/>
    </xf>
    <xf numFmtId="4" fontId="11" fillId="8" borderId="25">
      <alignment horizontal="right" shrinkToFit="1"/>
    </xf>
    <xf numFmtId="4" fontId="27" fillId="11" borderId="10">
      <alignment horizontal="right" vertical="top" shrinkToFit="1"/>
    </xf>
    <xf numFmtId="4" fontId="11" fillId="8" borderId="25">
      <alignment horizontal="right" shrinkToFit="1"/>
    </xf>
    <xf numFmtId="49" fontId="19" fillId="0" borderId="10">
      <alignment horizontal="center" vertical="top" shrinkToFit="1"/>
    </xf>
    <xf numFmtId="4" fontId="25" fillId="10" borderId="25">
      <alignment horizontal="right" shrinkToFit="1"/>
    </xf>
    <xf numFmtId="4" fontId="25" fillId="10" borderId="25">
      <alignment horizontal="right" shrinkToFit="1"/>
    </xf>
    <xf numFmtId="0" fontId="11" fillId="0" borderId="12">
      <alignment horizontal="center"/>
    </xf>
    <xf numFmtId="0" fontId="11" fillId="0" borderId="12">
      <alignment horizontal="center"/>
    </xf>
    <xf numFmtId="0" fontId="11" fillId="0" borderId="12">
      <alignment horizontal="center"/>
    </xf>
    <xf numFmtId="4" fontId="18" fillId="0" borderId="10">
      <alignment horizontal="right" vertical="top" shrinkToFit="1"/>
    </xf>
    <xf numFmtId="0" fontId="11" fillId="0" borderId="12">
      <alignment horizontal="center"/>
    </xf>
    <xf numFmtId="0" fontId="31" fillId="0" borderId="0">
      <alignment horizontal="left"/>
    </xf>
    <xf numFmtId="0" fontId="25" fillId="0" borderId="12">
      <alignment horizontal="center"/>
    </xf>
    <xf numFmtId="0" fontId="25" fillId="0" borderId="12">
      <alignment horizontal="center"/>
    </xf>
    <xf numFmtId="0" fontId="11" fillId="0" borderId="13">
      <alignment horizontal="center" vertical="top"/>
    </xf>
    <xf numFmtId="0" fontId="11" fillId="0" borderId="13">
      <alignment horizontal="center" vertical="top"/>
    </xf>
    <xf numFmtId="0" fontId="11" fillId="0" borderId="13">
      <alignment horizontal="center" vertical="top"/>
    </xf>
    <xf numFmtId="0" fontId="30" fillId="0" borderId="12">
      <alignment horizontal="center"/>
    </xf>
    <xf numFmtId="0" fontId="11" fillId="0" borderId="13">
      <alignment horizontal="center" vertical="top"/>
    </xf>
    <xf numFmtId="0" fontId="32" fillId="0" borderId="0"/>
    <xf numFmtId="0" fontId="25" fillId="0" borderId="13">
      <alignment horizontal="center" vertical="top"/>
    </xf>
    <xf numFmtId="0" fontId="25" fillId="0" borderId="13">
      <alignment horizontal="center" vertical="top"/>
    </xf>
    <xf numFmtId="0" fontId="11" fillId="0" borderId="12">
      <alignment horizontal="left" wrapText="1"/>
    </xf>
    <xf numFmtId="0" fontId="11" fillId="0" borderId="12">
      <alignment horizontal="left" wrapText="1"/>
    </xf>
    <xf numFmtId="0" fontId="11" fillId="0" borderId="12">
      <alignment horizontal="left" wrapText="1"/>
    </xf>
    <xf numFmtId="0" fontId="30" fillId="0" borderId="13">
      <alignment horizontal="center"/>
    </xf>
    <xf numFmtId="0" fontId="11" fillId="0" borderId="12">
      <alignment horizontal="left" wrapText="1"/>
    </xf>
    <xf numFmtId="0" fontId="29" fillId="0" borderId="14">
      <alignment horizontal="center" vertical="center"/>
    </xf>
    <xf numFmtId="0" fontId="25" fillId="0" borderId="12">
      <alignment horizontal="left" wrapText="1"/>
    </xf>
    <xf numFmtId="0" fontId="25" fillId="0" borderId="12">
      <alignment horizontal="left" wrapText="1"/>
    </xf>
    <xf numFmtId="4" fontId="18" fillId="0" borderId="10">
      <alignment horizontal="right" vertical="top" shrinkToFit="1"/>
    </xf>
    <xf numFmtId="0" fontId="11" fillId="0" borderId="16">
      <alignment horizontal="left" wrapText="1"/>
    </xf>
    <xf numFmtId="0" fontId="11" fillId="0" borderId="16">
      <alignment horizontal="left" wrapText="1"/>
    </xf>
    <xf numFmtId="0" fontId="11" fillId="0" borderId="16">
      <alignment horizontal="left" wrapText="1"/>
    </xf>
    <xf numFmtId="49" fontId="22" fillId="7" borderId="12">
      <alignment horizontal="center" shrinkToFit="1"/>
    </xf>
    <xf numFmtId="0" fontId="11" fillId="0" borderId="16">
      <alignment horizontal="left" wrapText="1"/>
    </xf>
    <xf numFmtId="0" fontId="29" fillId="0" borderId="15">
      <alignment horizontal="center" vertical="center"/>
    </xf>
    <xf numFmtId="0" fontId="25" fillId="0" borderId="16">
      <alignment horizontal="left" wrapText="1"/>
    </xf>
    <xf numFmtId="0" fontId="25" fillId="0" borderId="16">
      <alignment horizontal="left" wrapText="1"/>
    </xf>
    <xf numFmtId="0" fontId="11" fillId="0" borderId="13">
      <alignment horizontal="left" wrapText="1"/>
    </xf>
    <xf numFmtId="0" fontId="11" fillId="0" borderId="13">
      <alignment horizontal="left" wrapText="1"/>
    </xf>
    <xf numFmtId="0" fontId="11" fillId="0" borderId="13">
      <alignment horizontal="left" wrapText="1"/>
    </xf>
    <xf numFmtId="0" fontId="22" fillId="7" borderId="13">
      <alignment horizontal="center" wrapText="1"/>
    </xf>
    <xf numFmtId="0" fontId="11" fillId="0" borderId="13">
      <alignment horizontal="left" wrapText="1"/>
    </xf>
    <xf numFmtId="0" fontId="19" fillId="0" borderId="0">
      <alignment horizontal="right"/>
    </xf>
    <xf numFmtId="0" fontId="25" fillId="0" borderId="13">
      <alignment horizontal="left" wrapText="1"/>
    </xf>
    <xf numFmtId="0" fontId="25" fillId="0" borderId="13">
      <alignment horizontal="left" wrapText="1"/>
    </xf>
    <xf numFmtId="0" fontId="11" fillId="0" borderId="13"/>
    <xf numFmtId="0" fontId="11" fillId="0" borderId="13"/>
    <xf numFmtId="0" fontId="11" fillId="0" borderId="13"/>
    <xf numFmtId="0" fontId="27" fillId="7" borderId="13">
      <alignment horizontal="center" wrapText="1"/>
    </xf>
    <xf numFmtId="0" fontId="11" fillId="0" borderId="13"/>
    <xf numFmtId="0" fontId="29" fillId="0" borderId="14">
      <alignment horizontal="center" wrapText="1"/>
    </xf>
    <xf numFmtId="0" fontId="25" fillId="0" borderId="13"/>
    <xf numFmtId="0" fontId="25" fillId="0" borderId="13"/>
    <xf numFmtId="0" fontId="8" fillId="0" borderId="13"/>
    <xf numFmtId="0" fontId="8" fillId="0" borderId="13"/>
    <xf numFmtId="0" fontId="8" fillId="0" borderId="13"/>
    <xf numFmtId="0" fontId="22" fillId="7" borderId="26">
      <alignment horizontal="center" wrapText="1"/>
    </xf>
    <xf numFmtId="0" fontId="8" fillId="0" borderId="13"/>
    <xf numFmtId="0" fontId="19" fillId="0" borderId="11">
      <alignment horizontal="right"/>
    </xf>
    <xf numFmtId="0" fontId="21" fillId="0" borderId="13"/>
    <xf numFmtId="0" fontId="11" fillId="0" borderId="12">
      <alignment horizontal="left" shrinkToFit="1"/>
    </xf>
    <xf numFmtId="0" fontId="11" fillId="0" borderId="12">
      <alignment horizontal="left" shrinkToFit="1"/>
    </xf>
    <xf numFmtId="0" fontId="11" fillId="0" borderId="12">
      <alignment horizontal="left" shrinkToFit="1"/>
    </xf>
    <xf numFmtId="0" fontId="18" fillId="7" borderId="26">
      <alignment horizontal="center" wrapText="1"/>
    </xf>
    <xf numFmtId="0" fontId="11" fillId="0" borderId="12">
      <alignment horizontal="left" shrinkToFit="1"/>
    </xf>
    <xf numFmtId="0" fontId="29" fillId="0" borderId="10">
      <alignment horizontal="center" vertical="center"/>
    </xf>
    <xf numFmtId="0" fontId="25" fillId="0" borderId="12">
      <alignment horizontal="left" shrinkToFit="1"/>
    </xf>
    <xf numFmtId="0" fontId="25" fillId="0" borderId="12">
      <alignment horizontal="left" shrinkToFi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8" fillId="7" borderId="26">
      <alignment horizontal="center" vertical="center" wrapText="1"/>
    </xf>
    <xf numFmtId="0" fontId="11" fillId="0" borderId="0">
      <alignment horizontal="center"/>
    </xf>
    <xf numFmtId="4" fontId="19" fillId="10" borderId="10">
      <alignment horizontal="right" vertical="top" shrinkToFit="1"/>
    </xf>
    <xf numFmtId="0" fontId="25" fillId="0" borderId="0">
      <alignment horizontal="center"/>
    </xf>
    <xf numFmtId="0" fontId="25" fillId="0" borderId="0">
      <alignment horizontal="center"/>
    </xf>
    <xf numFmtId="0" fontId="11" fillId="0" borderId="0">
      <alignment horizontal="center" vertical="top"/>
    </xf>
    <xf numFmtId="0" fontId="11" fillId="0" borderId="0">
      <alignment horizontal="center" vertical="top"/>
    </xf>
    <xf numFmtId="0" fontId="11" fillId="0" borderId="0">
      <alignment horizontal="center" vertical="top"/>
    </xf>
    <xf numFmtId="0" fontId="18" fillId="7" borderId="0"/>
    <xf numFmtId="0" fontId="11" fillId="0" borderId="0">
      <alignment horizontal="center" vertical="top"/>
    </xf>
    <xf numFmtId="4" fontId="29" fillId="12" borderId="10">
      <alignment horizontal="right" vertical="center" shrinkToFit="1"/>
    </xf>
    <xf numFmtId="0" fontId="25" fillId="0" borderId="0">
      <alignment horizontal="center" vertical="top"/>
    </xf>
    <xf numFmtId="0" fontId="25" fillId="0" borderId="0">
      <alignment horizontal="center" vertical="top"/>
    </xf>
    <xf numFmtId="1" fontId="8" fillId="0" borderId="27">
      <alignment horizontal="center" shrinkToFit="1"/>
    </xf>
    <xf numFmtId="1" fontId="8" fillId="0" borderId="27">
      <alignment horizontal="center" shrinkToFit="1"/>
    </xf>
    <xf numFmtId="1" fontId="8" fillId="0" borderId="27">
      <alignment horizontal="center" shrinkToFit="1"/>
    </xf>
    <xf numFmtId="0" fontId="27" fillId="7" borderId="10">
      <alignment horizontal="center" wrapText="1"/>
    </xf>
    <xf numFmtId="1" fontId="8" fillId="0" borderId="27">
      <alignment horizontal="center" shrinkToFit="1"/>
    </xf>
    <xf numFmtId="4" fontId="29" fillId="13" borderId="10">
      <alignment horizontal="right" vertical="center" shrinkToFit="1"/>
    </xf>
    <xf numFmtId="1" fontId="21" fillId="0" borderId="27">
      <alignment horizontal="center" shrinkToFit="1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49" fontId="18" fillId="7" borderId="10">
      <alignment horizontal="center" shrinkToFit="1"/>
    </xf>
    <xf numFmtId="0" fontId="8" fillId="0" borderId="0">
      <alignment horizontal="center"/>
    </xf>
    <xf numFmtId="0" fontId="19" fillId="0" borderId="22"/>
    <xf numFmtId="0" fontId="21" fillId="0" borderId="0">
      <alignment horizontal="center"/>
    </xf>
    <xf numFmtId="0" fontId="11" fillId="0" borderId="10">
      <alignment horizontal="center" vertical="center" wrapText="1"/>
    </xf>
    <xf numFmtId="0" fontId="11" fillId="0" borderId="10">
      <alignment horizontal="center" vertical="center" wrapText="1"/>
    </xf>
    <xf numFmtId="0" fontId="11" fillId="0" borderId="10">
      <alignment horizontal="center" vertical="center" wrapText="1"/>
    </xf>
    <xf numFmtId="49" fontId="18" fillId="7" borderId="10">
      <alignment horizontal="center" vertical="center" shrinkToFit="1"/>
    </xf>
    <xf numFmtId="0" fontId="11" fillId="0" borderId="10">
      <alignment horizontal="center" vertical="center" wrapText="1"/>
    </xf>
    <xf numFmtId="49" fontId="19" fillId="0" borderId="27">
      <alignment horizontal="center"/>
    </xf>
    <xf numFmtId="0" fontId="25" fillId="0" borderId="10">
      <alignment horizontal="center" vertical="center" wrapText="1"/>
    </xf>
    <xf numFmtId="0" fontId="25" fillId="0" borderId="10">
      <alignment horizontal="center" vertical="center" wrapText="1"/>
    </xf>
    <xf numFmtId="0" fontId="11" fillId="0" borderId="10">
      <alignment horizontal="center" vertical="center" wrapText="1"/>
    </xf>
    <xf numFmtId="0" fontId="11" fillId="0" borderId="10">
      <alignment horizontal="center" vertical="center" wrapText="1"/>
    </xf>
    <xf numFmtId="0" fontId="11" fillId="0" borderId="10">
      <alignment horizontal="center" vertical="center" wrapText="1"/>
    </xf>
    <xf numFmtId="0" fontId="18" fillId="7" borderId="10">
      <alignment horizontal="center" shrinkToFit="1"/>
    </xf>
    <xf numFmtId="0" fontId="11" fillId="0" borderId="10">
      <alignment horizontal="center" vertical="center" wrapText="1"/>
    </xf>
    <xf numFmtId="0" fontId="19" fillId="0" borderId="0">
      <alignment wrapText="1"/>
    </xf>
    <xf numFmtId="0" fontId="25" fillId="0" borderId="10">
      <alignment horizontal="center" vertical="center" wrapText="1"/>
    </xf>
    <xf numFmtId="0" fontId="25" fillId="0" borderId="10">
      <alignment horizontal="center" vertical="center" wrapText="1"/>
    </xf>
    <xf numFmtId="0" fontId="11" fillId="0" borderId="18">
      <alignment horizontal="center" vertical="center" wrapText="1"/>
    </xf>
    <xf numFmtId="0" fontId="11" fillId="0" borderId="18">
      <alignment horizontal="center" vertical="center" wrapText="1"/>
    </xf>
    <xf numFmtId="0" fontId="11" fillId="0" borderId="18">
      <alignment horizontal="center" vertical="center" wrapText="1"/>
    </xf>
    <xf numFmtId="0" fontId="18" fillId="7" borderId="16"/>
    <xf numFmtId="0" fontId="11" fillId="0" borderId="18">
      <alignment horizontal="center" vertical="center" wrapText="1"/>
    </xf>
    <xf numFmtId="0" fontId="20" fillId="0" borderId="28"/>
    <xf numFmtId="0" fontId="25" fillId="0" borderId="18">
      <alignment horizontal="center" vertical="center" wrapText="1"/>
    </xf>
    <xf numFmtId="0" fontId="25" fillId="0" borderId="18">
      <alignment horizontal="center" vertical="center" wrapText="1"/>
    </xf>
    <xf numFmtId="4" fontId="11" fillId="0" borderId="10">
      <alignment horizontal="right" vertical="top" shrinkToFit="1"/>
    </xf>
    <xf numFmtId="4" fontId="11" fillId="0" borderId="10">
      <alignment horizontal="right" vertical="top" shrinkToFit="1"/>
    </xf>
    <xf numFmtId="4" fontId="11" fillId="0" borderId="10">
      <alignment horizontal="right" vertical="top" shrinkToFit="1"/>
    </xf>
    <xf numFmtId="4" fontId="11" fillId="0" borderId="10">
      <alignment horizontal="right" vertical="top" shrinkToFit="1"/>
    </xf>
    <xf numFmtId="0" fontId="33" fillId="0" borderId="0"/>
    <xf numFmtId="4" fontId="25" fillId="0" borderId="10">
      <alignment horizontal="right" vertical="top" shrinkToFit="1"/>
    </xf>
    <xf numFmtId="4" fontId="25" fillId="0" borderId="10">
      <alignment horizontal="right" vertical="top" shrinkToFit="1"/>
    </xf>
    <xf numFmtId="1" fontId="11" fillId="0" borderId="29">
      <alignment horizontal="left" vertical="top" wrapText="1"/>
    </xf>
    <xf numFmtId="1" fontId="11" fillId="0" borderId="29">
      <alignment horizontal="left" vertical="top" wrapText="1"/>
    </xf>
    <xf numFmtId="1" fontId="11" fillId="0" borderId="29">
      <alignment horizontal="left" vertical="top" wrapText="1"/>
    </xf>
    <xf numFmtId="1" fontId="11" fillId="0" borderId="29">
      <alignment horizontal="left" vertical="top" wrapText="1"/>
    </xf>
    <xf numFmtId="0" fontId="19" fillId="0" borderId="15"/>
    <xf numFmtId="1" fontId="25" fillId="0" borderId="29">
      <alignment horizontal="left" vertical="top" wrapText="1"/>
    </xf>
    <xf numFmtId="1" fontId="25" fillId="0" borderId="29">
      <alignment horizontal="left" vertical="top" wrapText="1"/>
    </xf>
    <xf numFmtId="0" fontId="8" fillId="0" borderId="30"/>
    <xf numFmtId="0" fontId="8" fillId="0" borderId="30"/>
    <xf numFmtId="0" fontId="8" fillId="0" borderId="30"/>
    <xf numFmtId="0" fontId="8" fillId="0" borderId="30"/>
    <xf numFmtId="0" fontId="20" fillId="0" borderId="15"/>
    <xf numFmtId="0" fontId="21" fillId="0" borderId="30"/>
    <xf numFmtId="4" fontId="11" fillId="8" borderId="18">
      <alignment horizontal="right" shrinkToFit="1"/>
    </xf>
    <xf numFmtId="4" fontId="11" fillId="8" borderId="18">
      <alignment horizontal="right" shrinkToFit="1"/>
    </xf>
    <xf numFmtId="4" fontId="11" fillId="8" borderId="18">
      <alignment horizontal="right" shrinkToFit="1"/>
    </xf>
    <xf numFmtId="4" fontId="11" fillId="8" borderId="18">
      <alignment horizontal="right" shrinkToFit="1"/>
    </xf>
    <xf numFmtId="0" fontId="29" fillId="0" borderId="10">
      <alignment horizontal="center" vertical="center" wrapText="1"/>
    </xf>
    <xf numFmtId="4" fontId="25" fillId="10" borderId="18">
      <alignment horizontal="right" shrinkToFit="1"/>
    </xf>
    <xf numFmtId="4" fontId="25" fillId="10" borderId="18">
      <alignment horizontal="right" shrinkToFit="1"/>
    </xf>
    <xf numFmtId="0" fontId="11" fillId="0" borderId="12">
      <alignment horizontal="center" shrinkToFit="1"/>
    </xf>
    <xf numFmtId="0" fontId="11" fillId="0" borderId="12">
      <alignment horizontal="center" shrinkToFit="1"/>
    </xf>
    <xf numFmtId="0" fontId="11" fillId="0" borderId="12">
      <alignment horizontal="center" shrinkToFit="1"/>
    </xf>
    <xf numFmtId="0" fontId="11" fillId="0" borderId="12">
      <alignment horizontal="center" shrinkToFit="1"/>
    </xf>
    <xf numFmtId="0" fontId="19" fillId="0" borderId="10">
      <alignment horizontal="left" vertical="top" shrinkToFit="1"/>
    </xf>
    <xf numFmtId="0" fontId="25" fillId="0" borderId="12">
      <alignment horizontal="center" shrinkToFit="1"/>
    </xf>
    <xf numFmtId="0" fontId="25" fillId="0" borderId="12">
      <alignment horizontal="center" shrinkToFit="1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20" fillId="0" borderId="13"/>
    <xf numFmtId="0" fontId="25" fillId="0" borderId="0">
      <alignment horizontal="right"/>
    </xf>
    <xf numFmtId="0" fontId="25" fillId="0" borderId="0">
      <alignment horizontal="right"/>
    </xf>
    <xf numFmtId="4" fontId="11" fillId="8" borderId="31">
      <alignment horizontal="right" shrinkToFit="1"/>
    </xf>
    <xf numFmtId="4" fontId="11" fillId="8" borderId="31">
      <alignment horizontal="right" shrinkToFit="1"/>
    </xf>
    <xf numFmtId="4" fontId="11" fillId="8" borderId="31">
      <alignment horizontal="right" shrinkToFit="1"/>
    </xf>
    <xf numFmtId="4" fontId="11" fillId="8" borderId="31">
      <alignment horizontal="right" shrinkToFit="1"/>
    </xf>
    <xf numFmtId="4" fontId="25" fillId="10" borderId="31">
      <alignment horizontal="right" shrinkToFit="1"/>
    </xf>
    <xf numFmtId="4" fontId="25" fillId="10" borderId="31">
      <alignment horizontal="right" shrinkToFit="1"/>
    </xf>
    <xf numFmtId="0" fontId="8" fillId="0" borderId="32"/>
    <xf numFmtId="0" fontId="8" fillId="0" borderId="32"/>
    <xf numFmtId="0" fontId="8" fillId="0" borderId="32"/>
    <xf numFmtId="0" fontId="8" fillId="0" borderId="32"/>
    <xf numFmtId="0" fontId="21" fillId="0" borderId="32"/>
    <xf numFmtId="0" fontId="11" fillId="0" borderId="11">
      <alignment horizontal="right"/>
    </xf>
    <xf numFmtId="0" fontId="11" fillId="0" borderId="11">
      <alignment horizontal="right"/>
    </xf>
    <xf numFmtId="0" fontId="11" fillId="0" borderId="11">
      <alignment horizontal="right"/>
    </xf>
    <xf numFmtId="0" fontId="11" fillId="0" borderId="11">
      <alignment horizontal="right"/>
    </xf>
    <xf numFmtId="0" fontId="25" fillId="0" borderId="11">
      <alignment horizontal="right"/>
    </xf>
    <xf numFmtId="0" fontId="25" fillId="0" borderId="11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25" fillId="0" borderId="0">
      <alignment horizontal="right"/>
    </xf>
    <xf numFmtId="0" fontId="25" fillId="0" borderId="0">
      <alignment horizontal="right"/>
    </xf>
    <xf numFmtId="0" fontId="11" fillId="0" borderId="12"/>
    <xf numFmtId="0" fontId="11" fillId="0" borderId="12"/>
    <xf numFmtId="0" fontId="11" fillId="0" borderId="12"/>
    <xf numFmtId="0" fontId="11" fillId="0" borderId="12"/>
    <xf numFmtId="0" fontId="25" fillId="0" borderId="12"/>
    <xf numFmtId="0" fontId="25" fillId="0" borderId="12"/>
    <xf numFmtId="0" fontId="13" fillId="0" borderId="0">
      <alignment horizontal="center"/>
    </xf>
    <xf numFmtId="0" fontId="13" fillId="0" borderId="0">
      <alignment horizontal="center"/>
    </xf>
    <xf numFmtId="0" fontId="13" fillId="0" borderId="0">
      <alignment horizontal="center"/>
    </xf>
    <xf numFmtId="0" fontId="34" fillId="0" borderId="0">
      <alignment horizontal="center"/>
    </xf>
    <xf numFmtId="0" fontId="11" fillId="0" borderId="18">
      <alignment horizontal="center"/>
    </xf>
    <xf numFmtId="0" fontId="11" fillId="0" borderId="18">
      <alignment horizontal="center"/>
    </xf>
    <xf numFmtId="0" fontId="11" fillId="0" borderId="18">
      <alignment horizontal="center"/>
    </xf>
    <xf numFmtId="0" fontId="11" fillId="0" borderId="18">
      <alignment horizontal="center"/>
    </xf>
    <xf numFmtId="0" fontId="25" fillId="0" borderId="18">
      <alignment horizontal="center"/>
    </xf>
    <xf numFmtId="0" fontId="25" fillId="0" borderId="18">
      <alignment horizontal="center"/>
    </xf>
    <xf numFmtId="49" fontId="11" fillId="0" borderId="33">
      <alignment horizontal="center" shrinkToFit="1"/>
    </xf>
    <xf numFmtId="49" fontId="11" fillId="0" borderId="33">
      <alignment horizontal="center" shrinkToFit="1"/>
    </xf>
    <xf numFmtId="49" fontId="11" fillId="0" borderId="33">
      <alignment horizontal="center" shrinkToFit="1"/>
    </xf>
    <xf numFmtId="49" fontId="11" fillId="0" borderId="33">
      <alignment horizontal="center" shrinkToFit="1"/>
    </xf>
    <xf numFmtId="49" fontId="25" fillId="0" borderId="33">
      <alignment horizontal="center" shrinkToFit="1"/>
    </xf>
    <xf numFmtId="49" fontId="25" fillId="0" borderId="33">
      <alignment horizontal="center" shrinkToFit="1"/>
    </xf>
    <xf numFmtId="1" fontId="11" fillId="0" borderId="34">
      <alignment horizontal="center" shrinkToFit="1"/>
    </xf>
    <xf numFmtId="1" fontId="11" fillId="0" borderId="34">
      <alignment horizontal="center" shrinkToFit="1"/>
    </xf>
    <xf numFmtId="1" fontId="11" fillId="0" borderId="34">
      <alignment horizontal="center" shrinkToFit="1"/>
    </xf>
    <xf numFmtId="1" fontId="11" fillId="0" borderId="34">
      <alignment horizontal="center" shrinkToFit="1"/>
    </xf>
    <xf numFmtId="1" fontId="25" fillId="0" borderId="34">
      <alignment horizontal="center" shrinkToFit="1"/>
    </xf>
    <xf numFmtId="1" fontId="25" fillId="0" borderId="34">
      <alignment horizontal="center" shrinkToFit="1"/>
    </xf>
    <xf numFmtId="1" fontId="11" fillId="0" borderId="34">
      <alignment horizontal="center" shrinkToFit="1"/>
    </xf>
    <xf numFmtId="1" fontId="11" fillId="0" borderId="34">
      <alignment horizontal="center" shrinkToFit="1"/>
    </xf>
    <xf numFmtId="1" fontId="11" fillId="0" borderId="34">
      <alignment horizontal="center" shrinkToFit="1"/>
    </xf>
    <xf numFmtId="1" fontId="11" fillId="0" borderId="34">
      <alignment horizontal="center" shrinkToFit="1"/>
    </xf>
    <xf numFmtId="1" fontId="25" fillId="0" borderId="34">
      <alignment horizontal="center" shrinkToFit="1"/>
    </xf>
    <xf numFmtId="1" fontId="25" fillId="0" borderId="34">
      <alignment horizontal="center" shrinkToFit="1"/>
    </xf>
    <xf numFmtId="0" fontId="10" fillId="0" borderId="0"/>
    <xf numFmtId="0" fontId="10" fillId="0" borderId="0"/>
    <xf numFmtId="0" fontId="17" fillId="0" borderId="0"/>
    <xf numFmtId="0" fontId="17" fillId="0" borderId="0"/>
    <xf numFmtId="0" fontId="35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0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78">
    <xf numFmtId="0" fontId="0" fillId="0" borderId="0" xfId="0"/>
    <xf numFmtId="0" fontId="1" fillId="0" borderId="1" xfId="456" applyFont="1" applyBorder="1" applyAlignment="1">
      <alignment horizontal="left" vertical="top" wrapText="1"/>
    </xf>
    <xf numFmtId="0" fontId="1" fillId="0" borderId="2" xfId="456" applyFont="1" applyBorder="1" applyAlignment="1">
      <alignment vertical="top" wrapText="1"/>
    </xf>
    <xf numFmtId="164" fontId="6" fillId="0" borderId="1" xfId="456" applyNumberFormat="1" applyFont="1" applyBorder="1" applyAlignment="1">
      <alignment vertical="top" wrapText="1"/>
    </xf>
    <xf numFmtId="164" fontId="6" fillId="2" borderId="1" xfId="456" applyNumberFormat="1" applyFont="1" applyFill="1" applyBorder="1" applyAlignment="1">
      <alignment horizontal="right" vertical="top" wrapText="1"/>
    </xf>
    <xf numFmtId="164" fontId="6" fillId="0" borderId="1" xfId="456" applyNumberFormat="1" applyFont="1" applyBorder="1" applyAlignment="1">
      <alignment horizontal="right" vertical="top" wrapText="1"/>
    </xf>
    <xf numFmtId="164" fontId="2" fillId="0" borderId="0" xfId="456" applyNumberFormat="1" applyFont="1" applyAlignment="1">
      <alignment vertical="top" wrapText="1"/>
    </xf>
    <xf numFmtId="0" fontId="2" fillId="0" borderId="0" xfId="456" applyFont="1" applyAlignment="1">
      <alignment vertical="top" wrapText="1"/>
    </xf>
    <xf numFmtId="164" fontId="1" fillId="0" borderId="1" xfId="456" applyNumberFormat="1" applyFont="1" applyBorder="1" applyAlignment="1">
      <alignment vertical="top" wrapText="1"/>
    </xf>
    <xf numFmtId="0" fontId="1" fillId="0" borderId="1" xfId="456" applyFont="1" applyBorder="1" applyAlignment="1">
      <alignment vertical="top" wrapText="1"/>
    </xf>
    <xf numFmtId="0" fontId="1" fillId="0" borderId="0" xfId="456" applyFont="1" applyAlignment="1">
      <alignment vertical="top" wrapText="1"/>
    </xf>
    <xf numFmtId="0" fontId="1" fillId="2" borderId="0" xfId="456" applyFont="1" applyFill="1" applyAlignment="1">
      <alignment vertical="top" wrapText="1"/>
    </xf>
    <xf numFmtId="0" fontId="1" fillId="0" borderId="0" xfId="456" applyFont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164" fontId="5" fillId="2" borderId="1" xfId="456" applyNumberFormat="1" applyFont="1" applyFill="1" applyBorder="1" applyAlignment="1">
      <alignment horizontal="right" vertical="top" wrapText="1"/>
    </xf>
    <xf numFmtId="164" fontId="5" fillId="0" borderId="1" xfId="456" applyNumberFormat="1" applyFont="1" applyBorder="1" applyAlignment="1">
      <alignment horizontal="right" vertical="top" wrapText="1"/>
    </xf>
    <xf numFmtId="164" fontId="6" fillId="4" borderId="1" xfId="456" applyNumberFormat="1" applyFont="1" applyFill="1" applyBorder="1" applyAlignment="1">
      <alignment vertical="top" wrapText="1"/>
    </xf>
    <xf numFmtId="164" fontId="2" fillId="0" borderId="0" xfId="456" applyNumberFormat="1" applyFont="1" applyBorder="1" applyAlignment="1">
      <alignment vertical="top" wrapText="1"/>
    </xf>
    <xf numFmtId="0" fontId="1" fillId="0" borderId="2" xfId="456" applyFont="1" applyBorder="1" applyAlignment="1">
      <alignment horizontal="left" vertical="top" wrapText="1"/>
    </xf>
    <xf numFmtId="0" fontId="1" fillId="0" borderId="3" xfId="456" applyFont="1" applyBorder="1" applyAlignment="1">
      <alignment horizontal="left" vertical="top" wrapText="1"/>
    </xf>
    <xf numFmtId="164" fontId="5" fillId="0" borderId="3" xfId="456" applyNumberFormat="1" applyFont="1" applyBorder="1" applyAlignment="1">
      <alignment horizontal="right" vertical="top" wrapText="1"/>
    </xf>
    <xf numFmtId="0" fontId="5" fillId="2" borderId="1" xfId="456" applyFont="1" applyFill="1" applyBorder="1" applyAlignment="1">
      <alignment vertical="top" wrapText="1"/>
    </xf>
    <xf numFmtId="164" fontId="6" fillId="0" borderId="0" xfId="456" applyNumberFormat="1" applyFont="1" applyBorder="1" applyAlignment="1">
      <alignment vertical="top" wrapText="1"/>
    </xf>
    <xf numFmtId="164" fontId="6" fillId="0" borderId="4" xfId="456" applyNumberFormat="1" applyFont="1" applyBorder="1" applyAlignment="1">
      <alignment horizontal="right" vertical="top" wrapText="1"/>
    </xf>
    <xf numFmtId="164" fontId="6" fillId="0" borderId="5" xfId="456" applyNumberFormat="1" applyFont="1" applyBorder="1" applyAlignment="1">
      <alignment horizontal="right" vertical="top" wrapText="1"/>
    </xf>
    <xf numFmtId="164" fontId="4" fillId="3" borderId="1" xfId="0" applyNumberFormat="1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2" fillId="3" borderId="6" xfId="456" applyFont="1" applyFill="1" applyBorder="1" applyAlignment="1">
      <alignment horizontal="center" vertical="top" wrapText="1"/>
    </xf>
    <xf numFmtId="0" fontId="2" fillId="3" borderId="1" xfId="456" applyFont="1" applyFill="1" applyBorder="1" applyAlignment="1">
      <alignment vertical="top" wrapText="1"/>
    </xf>
    <xf numFmtId="0" fontId="2" fillId="3" borderId="1" xfId="456" applyFont="1" applyFill="1" applyBorder="1" applyAlignment="1">
      <alignment horizontal="center" vertical="top" wrapText="1"/>
    </xf>
    <xf numFmtId="164" fontId="5" fillId="2" borderId="1" xfId="456" applyNumberFormat="1" applyFont="1" applyFill="1" applyBorder="1" applyAlignment="1">
      <alignment vertical="top" wrapText="1"/>
    </xf>
    <xf numFmtId="164" fontId="6" fillId="2" borderId="1" xfId="456" applyNumberFormat="1" applyFont="1" applyFill="1" applyBorder="1" applyAlignment="1">
      <alignment vertical="top" wrapText="1"/>
    </xf>
    <xf numFmtId="164" fontId="6" fillId="3" borderId="1" xfId="456" applyNumberFormat="1" applyFont="1" applyFill="1" applyBorder="1" applyAlignment="1">
      <alignment vertical="top" wrapText="1"/>
    </xf>
    <xf numFmtId="0" fontId="2" fillId="3" borderId="2" xfId="456" applyFont="1" applyFill="1" applyBorder="1" applyAlignment="1">
      <alignment horizontal="left" vertical="top" wrapText="1"/>
    </xf>
    <xf numFmtId="164" fontId="5" fillId="3" borderId="1" xfId="456" applyNumberFormat="1" applyFont="1" applyFill="1" applyBorder="1" applyAlignment="1">
      <alignment horizontal="right" vertical="top" wrapText="1"/>
    </xf>
    <xf numFmtId="0" fontId="2" fillId="3" borderId="2" xfId="456" applyFont="1" applyFill="1" applyBorder="1" applyAlignment="1">
      <alignment vertical="top" wrapText="1"/>
    </xf>
    <xf numFmtId="0" fontId="2" fillId="3" borderId="1" xfId="456" applyFont="1" applyFill="1" applyBorder="1" applyAlignment="1">
      <alignment horizontal="left" vertical="top" wrapText="1"/>
    </xf>
    <xf numFmtId="164" fontId="6" fillId="3" borderId="1" xfId="456" applyNumberFormat="1" applyFont="1" applyFill="1" applyBorder="1" applyAlignment="1">
      <alignment horizontal="right" vertical="top" wrapText="1"/>
    </xf>
    <xf numFmtId="164" fontId="6" fillId="3" borderId="3" xfId="456" applyNumberFormat="1" applyFont="1" applyFill="1" applyBorder="1" applyAlignment="1">
      <alignment horizontal="right" vertical="top" wrapText="1"/>
    </xf>
    <xf numFmtId="164" fontId="6" fillId="3" borderId="7" xfId="456" applyNumberFormat="1" applyFont="1" applyFill="1" applyBorder="1" applyAlignment="1">
      <alignment horizontal="right" vertical="top" wrapText="1"/>
    </xf>
    <xf numFmtId="164" fontId="5" fillId="3" borderId="7" xfId="456" applyNumberFormat="1" applyFont="1" applyFill="1" applyBorder="1" applyAlignment="1">
      <alignment horizontal="right" vertical="top" wrapText="1"/>
    </xf>
    <xf numFmtId="164" fontId="1" fillId="3" borderId="1" xfId="456" applyNumberFormat="1" applyFont="1" applyFill="1" applyBorder="1" applyAlignment="1">
      <alignment horizontal="right" vertical="top" wrapText="1"/>
    </xf>
    <xf numFmtId="164" fontId="6" fillId="4" borderId="0" xfId="456" applyNumberFormat="1" applyFont="1" applyFill="1" applyBorder="1" applyAlignment="1">
      <alignment vertical="top" wrapText="1"/>
    </xf>
    <xf numFmtId="164" fontId="6" fillId="4" borderId="8" xfId="456" applyNumberFormat="1" applyFont="1" applyFill="1" applyBorder="1" applyAlignment="1">
      <alignment vertical="top" wrapText="1"/>
    </xf>
    <xf numFmtId="2" fontId="8" fillId="2" borderId="1" xfId="0" applyNumberFormat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164" fontId="8" fillId="2" borderId="1" xfId="0" applyNumberFormat="1" applyFont="1" applyFill="1" applyBorder="1" applyAlignment="1">
      <alignment vertical="top"/>
    </xf>
    <xf numFmtId="164" fontId="8" fillId="2" borderId="1" xfId="0" applyNumberFormat="1" applyFont="1" applyFill="1" applyBorder="1" applyAlignment="1">
      <alignment vertical="top" wrapText="1"/>
    </xf>
    <xf numFmtId="164" fontId="8" fillId="2" borderId="1" xfId="475" applyNumberFormat="1" applyFont="1" applyFill="1" applyBorder="1" applyAlignment="1">
      <alignment vertical="top"/>
    </xf>
    <xf numFmtId="0" fontId="6" fillId="2" borderId="1" xfId="456" applyFont="1" applyFill="1" applyBorder="1" applyAlignment="1">
      <alignment vertical="top" wrapText="1"/>
    </xf>
    <xf numFmtId="164" fontId="4" fillId="2" borderId="1" xfId="456" applyNumberFormat="1" applyFont="1" applyFill="1" applyBorder="1" applyAlignment="1">
      <alignment vertical="top" wrapText="1"/>
    </xf>
    <xf numFmtId="164" fontId="15" fillId="3" borderId="1" xfId="456" applyNumberFormat="1" applyFont="1" applyFill="1" applyBorder="1" applyAlignment="1">
      <alignment vertical="top" wrapText="1"/>
    </xf>
    <xf numFmtId="164" fontId="1" fillId="0" borderId="0" xfId="456" applyNumberFormat="1" applyFont="1" applyAlignment="1">
      <alignment vertical="top" wrapText="1"/>
    </xf>
    <xf numFmtId="164" fontId="5" fillId="0" borderId="1" xfId="456" applyNumberFormat="1" applyFont="1" applyBorder="1" applyAlignment="1">
      <alignment horizontal="right" vertical="top" wrapText="1"/>
    </xf>
    <xf numFmtId="164" fontId="5" fillId="0" borderId="3" xfId="456" applyNumberFormat="1" applyFont="1" applyBorder="1" applyAlignment="1">
      <alignment horizontal="right" vertical="top" wrapText="1"/>
    </xf>
    <xf numFmtId="164" fontId="5" fillId="0" borderId="7" xfId="456" applyNumberFormat="1" applyFont="1" applyBorder="1" applyAlignment="1">
      <alignment horizontal="right" vertical="top" wrapText="1"/>
    </xf>
    <xf numFmtId="164" fontId="5" fillId="0" borderId="9" xfId="456" applyNumberFormat="1" applyFont="1" applyBorder="1" applyAlignment="1">
      <alignment horizontal="right" vertical="top" wrapText="1"/>
    </xf>
    <xf numFmtId="164" fontId="5" fillId="2" borderId="3" xfId="456" applyNumberFormat="1" applyFont="1" applyFill="1" applyBorder="1" applyAlignment="1">
      <alignment horizontal="right" vertical="top" wrapText="1"/>
    </xf>
    <xf numFmtId="164" fontId="5" fillId="2" borderId="9" xfId="456" applyNumberFormat="1" applyFont="1" applyFill="1" applyBorder="1" applyAlignment="1">
      <alignment horizontal="right" vertical="top" wrapText="1"/>
    </xf>
    <xf numFmtId="164" fontId="5" fillId="2" borderId="7" xfId="456" applyNumberFormat="1" applyFont="1" applyFill="1" applyBorder="1" applyAlignment="1">
      <alignment horizontal="right" vertical="top" wrapText="1"/>
    </xf>
    <xf numFmtId="0" fontId="2" fillId="3" borderId="1" xfId="456" applyFont="1" applyFill="1" applyBorder="1" applyAlignment="1">
      <alignment horizontal="center" vertical="top" wrapText="1"/>
    </xf>
    <xf numFmtId="0" fontId="14" fillId="0" borderId="0" xfId="456" applyFont="1" applyBorder="1" applyAlignment="1">
      <alignment horizontal="center" vertical="top" wrapText="1"/>
    </xf>
    <xf numFmtId="164" fontId="5" fillId="2" borderId="3" xfId="456" applyNumberFormat="1" applyFont="1" applyFill="1" applyBorder="1" applyAlignment="1">
      <alignment horizontal="center" vertical="top" wrapText="1"/>
    </xf>
    <xf numFmtId="164" fontId="5" fillId="2" borderId="7" xfId="456" applyNumberFormat="1" applyFont="1" applyFill="1" applyBorder="1" applyAlignment="1">
      <alignment horizontal="center" vertical="top" wrapText="1"/>
    </xf>
    <xf numFmtId="164" fontId="5" fillId="2" borderId="9" xfId="456" applyNumberFormat="1" applyFont="1" applyFill="1" applyBorder="1" applyAlignment="1">
      <alignment horizontal="center" vertical="top" wrapText="1"/>
    </xf>
    <xf numFmtId="164" fontId="1" fillId="2" borderId="3" xfId="456" applyNumberFormat="1" applyFont="1" applyFill="1" applyBorder="1" applyAlignment="1">
      <alignment horizontal="left" vertical="top" wrapText="1"/>
    </xf>
    <xf numFmtId="164" fontId="1" fillId="2" borderId="7" xfId="456" applyNumberFormat="1" applyFont="1" applyFill="1" applyBorder="1" applyAlignment="1">
      <alignment horizontal="left" vertical="top" wrapText="1"/>
    </xf>
    <xf numFmtId="164" fontId="1" fillId="2" borderId="9" xfId="456" applyNumberFormat="1" applyFont="1" applyFill="1" applyBorder="1" applyAlignment="1">
      <alignment horizontal="left" vertical="top" wrapText="1"/>
    </xf>
    <xf numFmtId="164" fontId="2" fillId="0" borderId="4" xfId="456" applyNumberFormat="1" applyFont="1" applyBorder="1" applyAlignment="1">
      <alignment horizontal="center" vertical="top" wrapText="1"/>
    </xf>
    <xf numFmtId="164" fontId="2" fillId="0" borderId="5" xfId="456" applyNumberFormat="1" applyFont="1" applyBorder="1" applyAlignment="1">
      <alignment horizontal="center" vertical="top" wrapText="1"/>
    </xf>
    <xf numFmtId="164" fontId="4" fillId="3" borderId="2" xfId="0" applyNumberFormat="1" applyFont="1" applyFill="1" applyBorder="1" applyAlignment="1">
      <alignment horizontal="center" vertical="top" wrapText="1"/>
    </xf>
    <xf numFmtId="164" fontId="4" fillId="3" borderId="8" xfId="0" applyNumberFormat="1" applyFont="1" applyFill="1" applyBorder="1" applyAlignment="1">
      <alignment horizontal="center" vertical="top" wrapText="1"/>
    </xf>
    <xf numFmtId="164" fontId="2" fillId="0" borderId="4" xfId="456" applyNumberFormat="1" applyFont="1" applyBorder="1" applyAlignment="1">
      <alignment horizontal="right" vertical="top" wrapText="1"/>
    </xf>
    <xf numFmtId="164" fontId="2" fillId="0" borderId="5" xfId="456" applyNumberFormat="1" applyFont="1" applyBorder="1" applyAlignment="1">
      <alignment horizontal="right" vertical="top" wrapText="1"/>
    </xf>
    <xf numFmtId="164" fontId="6" fillId="2" borderId="3" xfId="456" applyNumberFormat="1" applyFont="1" applyFill="1" applyBorder="1" applyAlignment="1">
      <alignment horizontal="right" vertical="top" wrapText="1"/>
    </xf>
    <xf numFmtId="164" fontId="6" fillId="2" borderId="7" xfId="456" applyNumberFormat="1" applyFont="1" applyFill="1" applyBorder="1" applyAlignment="1">
      <alignment horizontal="right" vertical="top" wrapText="1"/>
    </xf>
    <xf numFmtId="164" fontId="6" fillId="2" borderId="9" xfId="456" applyNumberFormat="1" applyFont="1" applyFill="1" applyBorder="1" applyAlignment="1">
      <alignment horizontal="right" vertical="top" wrapText="1"/>
    </xf>
  </cellXfs>
  <cellStyles count="479">
    <cellStyle name="br" xfId="1"/>
    <cellStyle name="br 2" xfId="2"/>
    <cellStyle name="br 2 2" xfId="3"/>
    <cellStyle name="br 3" xfId="4"/>
    <cellStyle name="col" xfId="5"/>
    <cellStyle name="col 2" xfId="6"/>
    <cellStyle name="col 2 2" xfId="7"/>
    <cellStyle name="col 3" xfId="8"/>
    <cellStyle name="Normal" xfId="9"/>
    <cellStyle name="st54" xfId="10"/>
    <cellStyle name="style0" xfId="11"/>
    <cellStyle name="style0 2" xfId="12"/>
    <cellStyle name="style0 2 2" xfId="13"/>
    <cellStyle name="style0 3" xfId="14"/>
    <cellStyle name="style0 4" xfId="15"/>
    <cellStyle name="style0 4 2" xfId="16"/>
    <cellStyle name="td" xfId="17"/>
    <cellStyle name="td 2" xfId="18"/>
    <cellStyle name="td 2 2" xfId="19"/>
    <cellStyle name="td 3" xfId="20"/>
    <cellStyle name="td 4" xfId="21"/>
    <cellStyle name="td 4 2" xfId="22"/>
    <cellStyle name="tr" xfId="23"/>
    <cellStyle name="tr 2" xfId="24"/>
    <cellStyle name="tr 2 2" xfId="25"/>
    <cellStyle name="tr 3" xfId="26"/>
    <cellStyle name="xl21" xfId="27"/>
    <cellStyle name="xl21 2" xfId="28"/>
    <cellStyle name="xl21 2 2" xfId="29"/>
    <cellStyle name="xl21 3" xfId="30"/>
    <cellStyle name="xl21 4" xfId="31"/>
    <cellStyle name="xl21 5" xfId="32"/>
    <cellStyle name="xl21 6" xfId="33"/>
    <cellStyle name="xl22" xfId="34"/>
    <cellStyle name="xl22 2" xfId="35"/>
    <cellStyle name="xl22 2 2" xfId="36"/>
    <cellStyle name="xl22 3" xfId="37"/>
    <cellStyle name="xl22 4" xfId="38"/>
    <cellStyle name="xl22 5" xfId="39"/>
    <cellStyle name="xl22 6" xfId="40"/>
    <cellStyle name="xl23" xfId="41"/>
    <cellStyle name="xl23 2" xfId="42"/>
    <cellStyle name="xl23 2 2" xfId="43"/>
    <cellStyle name="xl23 3" xfId="44"/>
    <cellStyle name="xl23 4" xfId="45"/>
    <cellStyle name="xl23 5" xfId="46"/>
    <cellStyle name="xl23 6" xfId="47"/>
    <cellStyle name="xl23 6 2" xfId="48"/>
    <cellStyle name="xl24" xfId="49"/>
    <cellStyle name="xl24 2" xfId="50"/>
    <cellStyle name="xl24 2 2" xfId="51"/>
    <cellStyle name="xl24 3" xfId="52"/>
    <cellStyle name="xl24 4" xfId="53"/>
    <cellStyle name="xl24 5" xfId="54"/>
    <cellStyle name="xl24 6" xfId="55"/>
    <cellStyle name="xl24 6 2" xfId="56"/>
    <cellStyle name="xl25" xfId="57"/>
    <cellStyle name="xl25 2" xfId="58"/>
    <cellStyle name="xl25 2 2" xfId="59"/>
    <cellStyle name="xl25 3" xfId="60"/>
    <cellStyle name="xl25 4" xfId="61"/>
    <cellStyle name="xl25 5" xfId="62"/>
    <cellStyle name="xl25 6" xfId="63"/>
    <cellStyle name="xl25 6 2" xfId="64"/>
    <cellStyle name="xl26" xfId="65"/>
    <cellStyle name="xl26 2" xfId="66"/>
    <cellStyle name="xl26 2 2" xfId="67"/>
    <cellStyle name="xl26 3" xfId="68"/>
    <cellStyle name="xl26 4" xfId="69"/>
    <cellStyle name="xl26 5" xfId="70"/>
    <cellStyle name="xl26 6" xfId="71"/>
    <cellStyle name="xl26 6 2" xfId="72"/>
    <cellStyle name="xl27" xfId="73"/>
    <cellStyle name="xl27 2" xfId="74"/>
    <cellStyle name="xl27 2 2" xfId="75"/>
    <cellStyle name="xl27 3" xfId="76"/>
    <cellStyle name="xl27 4" xfId="77"/>
    <cellStyle name="xl27 5" xfId="78"/>
    <cellStyle name="xl28" xfId="79"/>
    <cellStyle name="xl28 2" xfId="80"/>
    <cellStyle name="xl28 2 2" xfId="81"/>
    <cellStyle name="xl28 3" xfId="82"/>
    <cellStyle name="xl28 4" xfId="83"/>
    <cellStyle name="xl28 5" xfId="84"/>
    <cellStyle name="xl28 6" xfId="85"/>
    <cellStyle name="xl29" xfId="86"/>
    <cellStyle name="xl29 2" xfId="87"/>
    <cellStyle name="xl29 2 2" xfId="88"/>
    <cellStyle name="xl29 3" xfId="89"/>
    <cellStyle name="xl29 4" xfId="90"/>
    <cellStyle name="xl29 5" xfId="91"/>
    <cellStyle name="xl29 6" xfId="92"/>
    <cellStyle name="xl29 6 2" xfId="93"/>
    <cellStyle name="xl30" xfId="94"/>
    <cellStyle name="xl30 2" xfId="95"/>
    <cellStyle name="xl30 2 2" xfId="96"/>
    <cellStyle name="xl30 3" xfId="97"/>
    <cellStyle name="xl30 4" xfId="98"/>
    <cellStyle name="xl30 5" xfId="99"/>
    <cellStyle name="xl30 6" xfId="100"/>
    <cellStyle name="xl31" xfId="101"/>
    <cellStyle name="xl31 2" xfId="102"/>
    <cellStyle name="xl31 2 2" xfId="103"/>
    <cellStyle name="xl31 3" xfId="104"/>
    <cellStyle name="xl31 4" xfId="105"/>
    <cellStyle name="xl31 5" xfId="106"/>
    <cellStyle name="xl31 6" xfId="107"/>
    <cellStyle name="xl31 6 2" xfId="108"/>
    <cellStyle name="xl32" xfId="109"/>
    <cellStyle name="xl32 2" xfId="110"/>
    <cellStyle name="xl32 2 2" xfId="111"/>
    <cellStyle name="xl32 3" xfId="112"/>
    <cellStyle name="xl32 4" xfId="113"/>
    <cellStyle name="xl32 5" xfId="114"/>
    <cellStyle name="xl32 6" xfId="115"/>
    <cellStyle name="xl32 6 2" xfId="116"/>
    <cellStyle name="xl33" xfId="117"/>
    <cellStyle name="xl33 2" xfId="118"/>
    <cellStyle name="xl33 2 2" xfId="119"/>
    <cellStyle name="xl33 3" xfId="120"/>
    <cellStyle name="xl33 4" xfId="121"/>
    <cellStyle name="xl33 5" xfId="122"/>
    <cellStyle name="xl33 6" xfId="123"/>
    <cellStyle name="xl33 6 2" xfId="124"/>
    <cellStyle name="xl34" xfId="125"/>
    <cellStyle name="xl34 2" xfId="126"/>
    <cellStyle name="xl34 2 2" xfId="127"/>
    <cellStyle name="xl34 3" xfId="128"/>
    <cellStyle name="xl34 4" xfId="129"/>
    <cellStyle name="xl34 5" xfId="130"/>
    <cellStyle name="xl34 6" xfId="131"/>
    <cellStyle name="xl35" xfId="132"/>
    <cellStyle name="xl35 2" xfId="133"/>
    <cellStyle name="xl35 2 2" xfId="134"/>
    <cellStyle name="xl35 3" xfId="135"/>
    <cellStyle name="xl35 4" xfId="136"/>
    <cellStyle name="xl35 5" xfId="137"/>
    <cellStyle name="xl35 6" xfId="138"/>
    <cellStyle name="xl36" xfId="139"/>
    <cellStyle name="xl36 2" xfId="140"/>
    <cellStyle name="xl36 2 2" xfId="141"/>
    <cellStyle name="xl36 3" xfId="142"/>
    <cellStyle name="xl36 4" xfId="143"/>
    <cellStyle name="xl36 5" xfId="144"/>
    <cellStyle name="xl36 6" xfId="145"/>
    <cellStyle name="xl36 6 2" xfId="146"/>
    <cellStyle name="xl37" xfId="147"/>
    <cellStyle name="xl37 2" xfId="148"/>
    <cellStyle name="xl37 2 2" xfId="149"/>
    <cellStyle name="xl37 3" xfId="150"/>
    <cellStyle name="xl37 4" xfId="151"/>
    <cellStyle name="xl37 5" xfId="152"/>
    <cellStyle name="xl37 6" xfId="153"/>
    <cellStyle name="xl38" xfId="154"/>
    <cellStyle name="xl38 2" xfId="155"/>
    <cellStyle name="xl38 2 2" xfId="156"/>
    <cellStyle name="xl38 3" xfId="157"/>
    <cellStyle name="xl38 4" xfId="158"/>
    <cellStyle name="xl38 5" xfId="159"/>
    <cellStyle name="xl38 6" xfId="160"/>
    <cellStyle name="xl39" xfId="161"/>
    <cellStyle name="xl39 2" xfId="162"/>
    <cellStyle name="xl39 2 2" xfId="163"/>
    <cellStyle name="xl39 3" xfId="164"/>
    <cellStyle name="xl39 4" xfId="165"/>
    <cellStyle name="xl39 5" xfId="166"/>
    <cellStyle name="xl39 6" xfId="167"/>
    <cellStyle name="xl40" xfId="168"/>
    <cellStyle name="xl40 2" xfId="169"/>
    <cellStyle name="xl40 2 2" xfId="170"/>
    <cellStyle name="xl40 3" xfId="171"/>
    <cellStyle name="xl40 4" xfId="172"/>
    <cellStyle name="xl40 5" xfId="173"/>
    <cellStyle name="xl40 6" xfId="174"/>
    <cellStyle name="xl41" xfId="175"/>
    <cellStyle name="xl41 2" xfId="176"/>
    <cellStyle name="xl41 2 2" xfId="177"/>
    <cellStyle name="xl41 3" xfId="178"/>
    <cellStyle name="xl41 4" xfId="179"/>
    <cellStyle name="xl41 5" xfId="180"/>
    <cellStyle name="xl41 6" xfId="181"/>
    <cellStyle name="xl42" xfId="182"/>
    <cellStyle name="xl42 2" xfId="183"/>
    <cellStyle name="xl42 2 2" xfId="184"/>
    <cellStyle name="xl42 3" xfId="185"/>
    <cellStyle name="xl42 4" xfId="186"/>
    <cellStyle name="xl42 5" xfId="187"/>
    <cellStyle name="xl42 6" xfId="188"/>
    <cellStyle name="xl43" xfId="189"/>
    <cellStyle name="xl43 2" xfId="190"/>
    <cellStyle name="xl43 2 2" xfId="191"/>
    <cellStyle name="xl43 3" xfId="192"/>
    <cellStyle name="xl43 4" xfId="193"/>
    <cellStyle name="xl43 5" xfId="194"/>
    <cellStyle name="xl43 6" xfId="195"/>
    <cellStyle name="xl43 6 2" xfId="196"/>
    <cellStyle name="xl44" xfId="197"/>
    <cellStyle name="xl44 2" xfId="198"/>
    <cellStyle name="xl44 2 2" xfId="199"/>
    <cellStyle name="xl44 3" xfId="200"/>
    <cellStyle name="xl44 4" xfId="201"/>
    <cellStyle name="xl44 5" xfId="202"/>
    <cellStyle name="xl44 6" xfId="203"/>
    <cellStyle name="xl44 6 2" xfId="204"/>
    <cellStyle name="xl45" xfId="205"/>
    <cellStyle name="xl45 2" xfId="206"/>
    <cellStyle name="xl45 2 2" xfId="207"/>
    <cellStyle name="xl45 3" xfId="208"/>
    <cellStyle name="xl45 4" xfId="209"/>
    <cellStyle name="xl45 5" xfId="210"/>
    <cellStyle name="xl45 6" xfId="211"/>
    <cellStyle name="xl45 6 2" xfId="212"/>
    <cellStyle name="xl46" xfId="213"/>
    <cellStyle name="xl46 2" xfId="214"/>
    <cellStyle name="xl46 2 2" xfId="215"/>
    <cellStyle name="xl46 3" xfId="216"/>
    <cellStyle name="xl46 4" xfId="217"/>
    <cellStyle name="xl46 5" xfId="218"/>
    <cellStyle name="xl46 6" xfId="219"/>
    <cellStyle name="xl47" xfId="220"/>
    <cellStyle name="xl47 2" xfId="221"/>
    <cellStyle name="xl47 2 2" xfId="222"/>
    <cellStyle name="xl47 3" xfId="223"/>
    <cellStyle name="xl47 4" xfId="224"/>
    <cellStyle name="xl47 5" xfId="225"/>
    <cellStyle name="xl47 6" xfId="226"/>
    <cellStyle name="xl47 6 2" xfId="227"/>
    <cellStyle name="xl48" xfId="228"/>
    <cellStyle name="xl48 2" xfId="229"/>
    <cellStyle name="xl48 2 2" xfId="230"/>
    <cellStyle name="xl48 3" xfId="231"/>
    <cellStyle name="xl48 4" xfId="232"/>
    <cellStyle name="xl48 5" xfId="233"/>
    <cellStyle name="xl48 6" xfId="234"/>
    <cellStyle name="xl48 6 2" xfId="235"/>
    <cellStyle name="xl49" xfId="236"/>
    <cellStyle name="xl49 2" xfId="237"/>
    <cellStyle name="xl49 2 2" xfId="238"/>
    <cellStyle name="xl49 3" xfId="239"/>
    <cellStyle name="xl49 4" xfId="240"/>
    <cellStyle name="xl49 5" xfId="241"/>
    <cellStyle name="xl49 6" xfId="242"/>
    <cellStyle name="xl49 6 2" xfId="243"/>
    <cellStyle name="xl50" xfId="244"/>
    <cellStyle name="xl50 2" xfId="245"/>
    <cellStyle name="xl50 2 2" xfId="246"/>
    <cellStyle name="xl50 3" xfId="247"/>
    <cellStyle name="xl50 4" xfId="248"/>
    <cellStyle name="xl50 5" xfId="249"/>
    <cellStyle name="xl50 6" xfId="250"/>
    <cellStyle name="xl50 6 2" xfId="251"/>
    <cellStyle name="xl51" xfId="252"/>
    <cellStyle name="xl51 2" xfId="253"/>
    <cellStyle name="xl51 2 2" xfId="254"/>
    <cellStyle name="xl51 3" xfId="255"/>
    <cellStyle name="xl51 4" xfId="256"/>
    <cellStyle name="xl51 5" xfId="257"/>
    <cellStyle name="xl51 6" xfId="258"/>
    <cellStyle name="xl51 6 2" xfId="259"/>
    <cellStyle name="xl51 7" xfId="260"/>
    <cellStyle name="xl52" xfId="261"/>
    <cellStyle name="xl52 2" xfId="262"/>
    <cellStyle name="xl52 2 2" xfId="263"/>
    <cellStyle name="xl52 3" xfId="264"/>
    <cellStyle name="xl52 4" xfId="265"/>
    <cellStyle name="xl52 5" xfId="266"/>
    <cellStyle name="xl52 6" xfId="267"/>
    <cellStyle name="xl52 6 2" xfId="268"/>
    <cellStyle name="xl53" xfId="269"/>
    <cellStyle name="xl53 2" xfId="270"/>
    <cellStyle name="xl53 2 2" xfId="271"/>
    <cellStyle name="xl53 3" xfId="272"/>
    <cellStyle name="xl53 4" xfId="273"/>
    <cellStyle name="xl53 5" xfId="274"/>
    <cellStyle name="xl53 6" xfId="275"/>
    <cellStyle name="xl53 6 2" xfId="276"/>
    <cellStyle name="xl54" xfId="277"/>
    <cellStyle name="xl54 2" xfId="278"/>
    <cellStyle name="xl54 2 2" xfId="279"/>
    <cellStyle name="xl54 3" xfId="280"/>
    <cellStyle name="xl54 4" xfId="281"/>
    <cellStyle name="xl54 5" xfId="282"/>
    <cellStyle name="xl54 6" xfId="283"/>
    <cellStyle name="xl54 6 2" xfId="284"/>
    <cellStyle name="xl55" xfId="285"/>
    <cellStyle name="xl55 2" xfId="286"/>
    <cellStyle name="xl55 2 2" xfId="287"/>
    <cellStyle name="xl55 3" xfId="288"/>
    <cellStyle name="xl55 4" xfId="289"/>
    <cellStyle name="xl55 5" xfId="290"/>
    <cellStyle name="xl55 6" xfId="291"/>
    <cellStyle name="xl56" xfId="292"/>
    <cellStyle name="xl56 2" xfId="293"/>
    <cellStyle name="xl56 2 2" xfId="294"/>
    <cellStyle name="xl56 3" xfId="295"/>
    <cellStyle name="xl56 4" xfId="296"/>
    <cellStyle name="xl56 5" xfId="297"/>
    <cellStyle name="xl56 6" xfId="298"/>
    <cellStyle name="xl56 6 2" xfId="299"/>
    <cellStyle name="xl57" xfId="300"/>
    <cellStyle name="xl57 2" xfId="301"/>
    <cellStyle name="xl57 2 2" xfId="302"/>
    <cellStyle name="xl57 3" xfId="303"/>
    <cellStyle name="xl57 4" xfId="304"/>
    <cellStyle name="xl57 5" xfId="305"/>
    <cellStyle name="xl57 6" xfId="306"/>
    <cellStyle name="xl57 6 2" xfId="307"/>
    <cellStyle name="xl58" xfId="308"/>
    <cellStyle name="xl58 2" xfId="309"/>
    <cellStyle name="xl58 2 2" xfId="310"/>
    <cellStyle name="xl58 3" xfId="311"/>
    <cellStyle name="xl58 4" xfId="312"/>
    <cellStyle name="xl58 5" xfId="313"/>
    <cellStyle name="xl58 6" xfId="314"/>
    <cellStyle name="xl58 6 2" xfId="315"/>
    <cellStyle name="xl59" xfId="316"/>
    <cellStyle name="xl59 2" xfId="317"/>
    <cellStyle name="xl59 2 2" xfId="318"/>
    <cellStyle name="xl59 3" xfId="319"/>
    <cellStyle name="xl59 4" xfId="320"/>
    <cellStyle name="xl59 5" xfId="321"/>
    <cellStyle name="xl59 6" xfId="322"/>
    <cellStyle name="xl60" xfId="323"/>
    <cellStyle name="xl60 2" xfId="324"/>
    <cellStyle name="xl60 2 2" xfId="325"/>
    <cellStyle name="xl60 3" xfId="326"/>
    <cellStyle name="xl60 4" xfId="327"/>
    <cellStyle name="xl60 5" xfId="328"/>
    <cellStyle name="xl60 6" xfId="329"/>
    <cellStyle name="xl61" xfId="330"/>
    <cellStyle name="xl61 2" xfId="331"/>
    <cellStyle name="xl61 2 2" xfId="332"/>
    <cellStyle name="xl61 3" xfId="333"/>
    <cellStyle name="xl61 4" xfId="334"/>
    <cellStyle name="xl61 5" xfId="335"/>
    <cellStyle name="xl61 6" xfId="336"/>
    <cellStyle name="xl61 6 2" xfId="337"/>
    <cellStyle name="xl62" xfId="338"/>
    <cellStyle name="xl62 2" xfId="339"/>
    <cellStyle name="xl62 2 2" xfId="340"/>
    <cellStyle name="xl62 3" xfId="341"/>
    <cellStyle name="xl62 4" xfId="342"/>
    <cellStyle name="xl62 5" xfId="343"/>
    <cellStyle name="xl62 6" xfId="344"/>
    <cellStyle name="xl62 6 2" xfId="345"/>
    <cellStyle name="xl63" xfId="346"/>
    <cellStyle name="xl63 2" xfId="347"/>
    <cellStyle name="xl63 2 2" xfId="348"/>
    <cellStyle name="xl63 3" xfId="349"/>
    <cellStyle name="xl63 4" xfId="350"/>
    <cellStyle name="xl63 5" xfId="351"/>
    <cellStyle name="xl63 6" xfId="352"/>
    <cellStyle name="xl63 6 2" xfId="353"/>
    <cellStyle name="xl64" xfId="354"/>
    <cellStyle name="xl64 2" xfId="355"/>
    <cellStyle name="xl64 2 2" xfId="356"/>
    <cellStyle name="xl64 3" xfId="357"/>
    <cellStyle name="xl64 4" xfId="358"/>
    <cellStyle name="xl64 5" xfId="359"/>
    <cellStyle name="xl64 5 2" xfId="360"/>
    <cellStyle name="xl65" xfId="361"/>
    <cellStyle name="xl65 2" xfId="362"/>
    <cellStyle name="xl65 2 2" xfId="363"/>
    <cellStyle name="xl65 3" xfId="364"/>
    <cellStyle name="xl65 4" xfId="365"/>
    <cellStyle name="xl65 5" xfId="366"/>
    <cellStyle name="xl65 5 2" xfId="367"/>
    <cellStyle name="xl66" xfId="368"/>
    <cellStyle name="xl66 2" xfId="369"/>
    <cellStyle name="xl66 2 2" xfId="370"/>
    <cellStyle name="xl66 3" xfId="371"/>
    <cellStyle name="xl66 4" xfId="372"/>
    <cellStyle name="xl66 5" xfId="373"/>
    <cellStyle name="xl67" xfId="374"/>
    <cellStyle name="xl67 2" xfId="375"/>
    <cellStyle name="xl67 2 2" xfId="376"/>
    <cellStyle name="xl67 3" xfId="377"/>
    <cellStyle name="xl67 4" xfId="378"/>
    <cellStyle name="xl67 5" xfId="379"/>
    <cellStyle name="xl67 5 2" xfId="380"/>
    <cellStyle name="xl68" xfId="381"/>
    <cellStyle name="xl68 2" xfId="382"/>
    <cellStyle name="xl68 2 2" xfId="383"/>
    <cellStyle name="xl68 3" xfId="384"/>
    <cellStyle name="xl68 4" xfId="385"/>
    <cellStyle name="xl68 5" xfId="386"/>
    <cellStyle name="xl68 5 2" xfId="387"/>
    <cellStyle name="xl69" xfId="388"/>
    <cellStyle name="xl69 2" xfId="389"/>
    <cellStyle name="xl69 2 2" xfId="390"/>
    <cellStyle name="xl69 3" xfId="391"/>
    <cellStyle name="xl69 4" xfId="392"/>
    <cellStyle name="xl69 5" xfId="393"/>
    <cellStyle name="xl69 5 2" xfId="394"/>
    <cellStyle name="xl70" xfId="395"/>
    <cellStyle name="xl70 2" xfId="396"/>
    <cellStyle name="xl70 2 2" xfId="397"/>
    <cellStyle name="xl70 3" xfId="398"/>
    <cellStyle name="xl70 4" xfId="399"/>
    <cellStyle name="xl70 4 2" xfId="400"/>
    <cellStyle name="xl71" xfId="401"/>
    <cellStyle name="xl71 2" xfId="402"/>
    <cellStyle name="xl71 2 2" xfId="403"/>
    <cellStyle name="xl71 3" xfId="404"/>
    <cellStyle name="xl71 4" xfId="405"/>
    <cellStyle name="xl72" xfId="406"/>
    <cellStyle name="xl72 2" xfId="407"/>
    <cellStyle name="xl72 2 2" xfId="408"/>
    <cellStyle name="xl72 3" xfId="409"/>
    <cellStyle name="xl72 4" xfId="410"/>
    <cellStyle name="xl72 4 2" xfId="411"/>
    <cellStyle name="xl73" xfId="412"/>
    <cellStyle name="xl73 2" xfId="413"/>
    <cellStyle name="xl73 2 2" xfId="414"/>
    <cellStyle name="xl73 3" xfId="415"/>
    <cellStyle name="xl73 4" xfId="416"/>
    <cellStyle name="xl73 4 2" xfId="417"/>
    <cellStyle name="xl74" xfId="418"/>
    <cellStyle name="xl74 2" xfId="419"/>
    <cellStyle name="xl74 2 2" xfId="420"/>
    <cellStyle name="xl74 3" xfId="421"/>
    <cellStyle name="xl74 4" xfId="422"/>
    <cellStyle name="xl74 4 2" xfId="423"/>
    <cellStyle name="xl75" xfId="424"/>
    <cellStyle name="xl75 2" xfId="425"/>
    <cellStyle name="xl75 2 2" xfId="426"/>
    <cellStyle name="xl75 3" xfId="427"/>
    <cellStyle name="xl76" xfId="428"/>
    <cellStyle name="xl76 2" xfId="429"/>
    <cellStyle name="xl76 2 2" xfId="430"/>
    <cellStyle name="xl76 3" xfId="431"/>
    <cellStyle name="xl76 4" xfId="432"/>
    <cellStyle name="xl76 4 2" xfId="433"/>
    <cellStyle name="xl77" xfId="434"/>
    <cellStyle name="xl77 2" xfId="435"/>
    <cellStyle name="xl77 2 2" xfId="436"/>
    <cellStyle name="xl77 3" xfId="437"/>
    <cellStyle name="xl77 4" xfId="438"/>
    <cellStyle name="xl77 4 2" xfId="439"/>
    <cellStyle name="xl78" xfId="440"/>
    <cellStyle name="xl78 2" xfId="441"/>
    <cellStyle name="xl78 2 2" xfId="442"/>
    <cellStyle name="xl78 3" xfId="443"/>
    <cellStyle name="xl78 4" xfId="444"/>
    <cellStyle name="xl78 4 2" xfId="445"/>
    <cellStyle name="xl79" xfId="446"/>
    <cellStyle name="xl79 2" xfId="447"/>
    <cellStyle name="xl79 2 2" xfId="448"/>
    <cellStyle name="xl79 3" xfId="449"/>
    <cellStyle name="xl79 4" xfId="450"/>
    <cellStyle name="xl79 4 2" xfId="451"/>
    <cellStyle name="Денежный 2" xfId="452"/>
    <cellStyle name="Обычный" xfId="0" builtinId="0"/>
    <cellStyle name="Обычный 10" xfId="453"/>
    <cellStyle name="Обычный 11" xfId="454"/>
    <cellStyle name="Обычный 12" xfId="455"/>
    <cellStyle name="Обычный 13" xfId="456"/>
    <cellStyle name="Обычный 14" xfId="457"/>
    <cellStyle name="Обычный 15" xfId="458"/>
    <cellStyle name="Обычный 16" xfId="459"/>
    <cellStyle name="Обычный 2" xfId="460"/>
    <cellStyle name="Обычный 2 2" xfId="461"/>
    <cellStyle name="Обычный 2 3" xfId="462"/>
    <cellStyle name="Обычный 3" xfId="463"/>
    <cellStyle name="Обычный 4" xfId="464"/>
    <cellStyle name="Обычный 4 2" xfId="465"/>
    <cellStyle name="Обычный 4 2 2" xfId="466"/>
    <cellStyle name="Обычный 4 3" xfId="467"/>
    <cellStyle name="Обычный 4 4" xfId="468"/>
    <cellStyle name="Обычный 5" xfId="469"/>
    <cellStyle name="Обычный 6" xfId="470"/>
    <cellStyle name="Обычный 6 2" xfId="471"/>
    <cellStyle name="Обычный 7" xfId="472"/>
    <cellStyle name="Обычный 8" xfId="473"/>
    <cellStyle name="Обычный 9" xfId="474"/>
    <cellStyle name="Финансовый 2" xfId="475"/>
    <cellStyle name="Финансовый 2 2" xfId="476"/>
    <cellStyle name="Финансовый 3" xfId="477"/>
    <cellStyle name="Финансовый 4" xfId="47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/Downloads/2%20&#1041;&#1070;&#1044;&#1046;&#1045;&#1058;%20&#1055;&#1056;&#1054;&#1045;&#1050;&#1058;%202019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БЮДЖЕТ"/>
      <sheetName val="бюджет расч"/>
      <sheetName val=" культура"/>
      <sheetName val="ФОТ образ-е"/>
      <sheetName val="МРОТ с мая "/>
      <sheetName val="Связь"/>
      <sheetName val="Ком. услуги"/>
      <sheetName val="Налоги расчет"/>
      <sheetName val="Стипендия"/>
      <sheetName val="Атестация"/>
      <sheetName val="Союзы"/>
      <sheetName val="МатЗатр "/>
      <sheetName val="Перечень мер."/>
      <sheetName val="Субсидии"/>
      <sheetName val="Аппарат"/>
      <sheetName val="Норматив"/>
      <sheetName val="ДОХОДЫ"/>
      <sheetName val="Зарплата"/>
      <sheetName val="Колич-во МРОТников"/>
      <sheetName val="Затраты по видам"/>
      <sheetName val="План по Дохода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2">
          <cell r="B22">
            <v>32622.499999999996</v>
          </cell>
          <cell r="I22">
            <v>45242.52</v>
          </cell>
          <cell r="L22">
            <v>30190.7</v>
          </cell>
        </row>
        <row r="52">
          <cell r="B52">
            <v>501.86999999999995</v>
          </cell>
          <cell r="L52">
            <v>37537.590000000004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AF35"/>
  <sheetViews>
    <sheetView tabSelected="1" view="pageBreakPreview" zoomScale="70" zoomScaleSheetLayoutView="70" workbookViewId="0">
      <selection activeCell="F8" sqref="F8:F10"/>
    </sheetView>
  </sheetViews>
  <sheetFormatPr defaultRowHeight="15"/>
  <cols>
    <col min="1" max="1" width="3" style="10" customWidth="1"/>
    <col min="2" max="2" width="1.140625" style="10" customWidth="1"/>
    <col min="3" max="3" width="36.140625" style="10" customWidth="1"/>
    <col min="4" max="4" width="14.140625" style="10" customWidth="1"/>
    <col min="5" max="5" width="12.140625" style="11" customWidth="1"/>
    <col min="6" max="6" width="14.140625" style="12" customWidth="1"/>
    <col min="7" max="7" width="13.85546875" style="12" customWidth="1"/>
    <col min="8" max="9" width="12.5703125" style="12" customWidth="1"/>
    <col min="10" max="12" width="23.28515625" style="12" customWidth="1"/>
    <col min="13" max="13" width="36.28515625" style="12" customWidth="1"/>
    <col min="14" max="14" width="18.140625" style="12" customWidth="1"/>
    <col min="15" max="15" width="4" style="12" customWidth="1"/>
    <col min="16" max="16" width="18.140625" style="12" customWidth="1"/>
    <col min="17" max="17" width="19" style="17" customWidth="1"/>
    <col min="18" max="18" width="17.85546875" style="10" customWidth="1"/>
    <col min="19" max="19" width="13.85546875" style="10" customWidth="1"/>
    <col min="20" max="20" width="17.140625" style="10" customWidth="1"/>
    <col min="21" max="21" width="17" style="10" customWidth="1"/>
    <col min="22" max="22" width="9.140625" style="10"/>
    <col min="23" max="25" width="10" style="10" bestFit="1" customWidth="1"/>
    <col min="26" max="16384" width="9.140625" style="10"/>
  </cols>
  <sheetData>
    <row r="1" spans="3:32" ht="65.25" customHeight="1">
      <c r="C1" s="62" t="s">
        <v>35</v>
      </c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</row>
    <row r="2" spans="3:32" ht="50.25" customHeight="1">
      <c r="C2" s="61" t="s">
        <v>0</v>
      </c>
      <c r="D2" s="61" t="s">
        <v>37</v>
      </c>
      <c r="E2" s="61" t="s">
        <v>1</v>
      </c>
      <c r="F2" s="61" t="s">
        <v>2</v>
      </c>
      <c r="G2" s="61" t="s">
        <v>33</v>
      </c>
      <c r="H2" s="61"/>
      <c r="I2" s="61" t="s">
        <v>3</v>
      </c>
      <c r="J2" s="61" t="s">
        <v>42</v>
      </c>
      <c r="K2" s="61" t="s">
        <v>43</v>
      </c>
      <c r="L2" s="61"/>
      <c r="M2" s="61"/>
      <c r="N2" s="61"/>
      <c r="O2" s="27"/>
      <c r="P2" s="71" t="s">
        <v>31</v>
      </c>
      <c r="Q2" s="7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</row>
    <row r="3" spans="3:32" s="7" customFormat="1" ht="63.75" customHeight="1">
      <c r="C3" s="61"/>
      <c r="D3" s="61"/>
      <c r="E3" s="61"/>
      <c r="F3" s="61"/>
      <c r="G3" s="28" t="s">
        <v>32</v>
      </c>
      <c r="H3" s="28" t="s">
        <v>34</v>
      </c>
      <c r="I3" s="61"/>
      <c r="J3" s="61"/>
      <c r="K3" s="13" t="s">
        <v>39</v>
      </c>
      <c r="L3" s="29" t="s">
        <v>40</v>
      </c>
      <c r="M3" s="29" t="s">
        <v>44</v>
      </c>
      <c r="N3" s="26" t="s">
        <v>41</v>
      </c>
      <c r="O3" s="26"/>
      <c r="P3" s="13" t="s">
        <v>39</v>
      </c>
      <c r="Q3" s="25" t="s">
        <v>38</v>
      </c>
    </row>
    <row r="4" spans="3:32" s="7" customFormat="1" ht="119.25" customHeight="1">
      <c r="C4" s="2" t="s">
        <v>4</v>
      </c>
      <c r="D4" s="15">
        <v>91300</v>
      </c>
      <c r="E4" s="14">
        <v>655</v>
      </c>
      <c r="F4" s="15">
        <v>1428363.6106500004</v>
      </c>
      <c r="G4" s="15">
        <v>501900</v>
      </c>
      <c r="H4" s="15">
        <f>G4/8*4</f>
        <v>250950</v>
      </c>
      <c r="I4" s="15">
        <v>0</v>
      </c>
      <c r="J4" s="5">
        <f>D4*E4+F4+G4+H4</f>
        <v>61982713.610650003</v>
      </c>
      <c r="K4" s="5">
        <f>Q4-L4</f>
        <v>56074047.899999999</v>
      </c>
      <c r="L4" s="5">
        <f>707300+5000000+2400000</f>
        <v>8107300</v>
      </c>
      <c r="M4" s="8" t="s">
        <v>24</v>
      </c>
      <c r="N4" s="3">
        <f>K4+L4</f>
        <v>64181347.899999999</v>
      </c>
      <c r="O4" s="22"/>
      <c r="P4" s="22">
        <f>Q4-L4</f>
        <v>56074047.899999999</v>
      </c>
      <c r="Q4" s="17">
        <v>64181347.899999999</v>
      </c>
      <c r="R4" s="6">
        <f>N4-Q4</f>
        <v>0</v>
      </c>
    </row>
    <row r="5" spans="3:32" s="7" customFormat="1" ht="150.75" customHeight="1">
      <c r="C5" s="2" t="s">
        <v>5</v>
      </c>
      <c r="D5" s="15">
        <v>61920</v>
      </c>
      <c r="E5" s="14">
        <v>1361</v>
      </c>
      <c r="F5" s="15">
        <v>491262.15303000115</v>
      </c>
      <c r="G5" s="15">
        <v>1543600</v>
      </c>
      <c r="H5" s="15">
        <f>G5/8*4</f>
        <v>771800</v>
      </c>
      <c r="I5" s="15">
        <v>5920000</v>
      </c>
      <c r="J5" s="5">
        <f>(D5*E5)*1.58+F5+G5+H5</f>
        <v>135958191.75303</v>
      </c>
      <c r="K5" s="5">
        <f>Q5-L5</f>
        <v>132976143.90000001</v>
      </c>
      <c r="L5" s="5">
        <v>13759900</v>
      </c>
      <c r="M5" s="8" t="s">
        <v>25</v>
      </c>
      <c r="N5" s="3">
        <f>K5+L5</f>
        <v>146736043.90000001</v>
      </c>
      <c r="O5" s="22"/>
      <c r="P5" s="22"/>
      <c r="Q5" s="17">
        <v>146736043.90000001</v>
      </c>
      <c r="R5" s="6">
        <f>N5-Q5</f>
        <v>0</v>
      </c>
    </row>
    <row r="6" spans="3:32" s="7" customFormat="1" ht="49.5" customHeight="1">
      <c r="C6" s="2" t="s">
        <v>6</v>
      </c>
      <c r="D6" s="15">
        <v>39500</v>
      </c>
      <c r="E6" s="14">
        <v>500</v>
      </c>
      <c r="F6" s="14">
        <v>64.196000000000012</v>
      </c>
      <c r="G6" s="15">
        <v>8700</v>
      </c>
      <c r="H6" s="15">
        <f>G6/8*4</f>
        <v>4350</v>
      </c>
      <c r="I6" s="15">
        <v>0</v>
      </c>
      <c r="J6" s="5">
        <f>D6*E6+F6+G6+H6</f>
        <v>19763114.195999999</v>
      </c>
      <c r="K6" s="5">
        <f>Q6-L6</f>
        <v>5508186.7000000002</v>
      </c>
      <c r="L6" s="5"/>
      <c r="M6" s="3"/>
      <c r="N6" s="3">
        <f>K6+L6</f>
        <v>5508186.7000000002</v>
      </c>
      <c r="O6" s="22"/>
      <c r="P6" s="22"/>
      <c r="Q6" s="17">
        <v>5508186.7000000002</v>
      </c>
      <c r="R6" s="6">
        <f t="shared" ref="R6:R23" si="0">N6-Q6</f>
        <v>0</v>
      </c>
    </row>
    <row r="7" spans="3:32" s="7" customFormat="1" ht="30" customHeight="1">
      <c r="C7" s="35" t="s">
        <v>28</v>
      </c>
      <c r="D7" s="37"/>
      <c r="E7" s="37"/>
      <c r="F7" s="37"/>
      <c r="G7" s="37"/>
      <c r="H7" s="37"/>
      <c r="I7" s="38"/>
      <c r="J7" s="37">
        <f>J4+J5+J6</f>
        <v>217704019.55968001</v>
      </c>
      <c r="K7" s="37">
        <f>Q7-L7</f>
        <v>194558378.5</v>
      </c>
      <c r="L7" s="37">
        <f>L4+L5+L6</f>
        <v>21867200</v>
      </c>
      <c r="M7" s="32"/>
      <c r="N7" s="32">
        <f>K7+L7</f>
        <v>216425578.5</v>
      </c>
      <c r="O7" s="3"/>
      <c r="P7" s="3"/>
      <c r="Q7" s="3">
        <f>Q4+Q5+Q6</f>
        <v>216425578.5</v>
      </c>
      <c r="R7" s="6">
        <f t="shared" si="0"/>
        <v>0</v>
      </c>
    </row>
    <row r="8" spans="3:32" ht="89.25" customHeight="1">
      <c r="C8" s="1" t="s">
        <v>7</v>
      </c>
      <c r="D8" s="15" t="s">
        <v>8</v>
      </c>
      <c r="E8" s="14">
        <f>185500+12100+87500+6000+13800</f>
        <v>304900</v>
      </c>
      <c r="F8" s="54">
        <v>995487.05160000001</v>
      </c>
      <c r="G8" s="54">
        <v>2619680</v>
      </c>
      <c r="H8" s="54">
        <f>G8/8*4</f>
        <v>1309840</v>
      </c>
      <c r="I8" s="55">
        <v>0</v>
      </c>
      <c r="J8" s="14">
        <f>D8*E8</f>
        <v>130930158</v>
      </c>
      <c r="K8" s="58">
        <f>P8-L8</f>
        <v>264318580</v>
      </c>
      <c r="L8" s="58">
        <f>'[1]МатЗатр '!$B$22*1000+'[1]МатЗатр '!$I$22*1000+'[1]МатЗатр '!$L$22*1000</f>
        <v>108055720</v>
      </c>
      <c r="M8" s="66" t="s">
        <v>26</v>
      </c>
      <c r="N8" s="63">
        <f>K8+L8</f>
        <v>372374300</v>
      </c>
      <c r="O8" s="23"/>
      <c r="P8" s="23">
        <v>372374300</v>
      </c>
      <c r="Q8" s="69">
        <v>377520706.10000002</v>
      </c>
      <c r="R8" s="6">
        <f>N8-Q8</f>
        <v>-5146406.1000000238</v>
      </c>
      <c r="S8" s="53">
        <f>P8-Q8</f>
        <v>-5146406.1000000238</v>
      </c>
    </row>
    <row r="9" spans="3:32" ht="99" customHeight="1">
      <c r="C9" s="1" t="s">
        <v>9</v>
      </c>
      <c r="D9" s="15" t="s">
        <v>10</v>
      </c>
      <c r="E9" s="14">
        <f>60+27+7+15+6</f>
        <v>115</v>
      </c>
      <c r="F9" s="54"/>
      <c r="G9" s="54"/>
      <c r="H9" s="54"/>
      <c r="I9" s="56"/>
      <c r="J9" s="14">
        <f>D9*E9</f>
        <v>454326360</v>
      </c>
      <c r="K9" s="60"/>
      <c r="L9" s="60"/>
      <c r="M9" s="67"/>
      <c r="N9" s="64"/>
      <c r="O9" s="24"/>
      <c r="P9" s="24"/>
      <c r="Q9" s="70"/>
      <c r="R9" s="6">
        <f t="shared" si="0"/>
        <v>0</v>
      </c>
    </row>
    <row r="10" spans="3:32" ht="82.5" customHeight="1">
      <c r="C10" s="1" t="s">
        <v>11</v>
      </c>
      <c r="D10" s="15" t="s">
        <v>12</v>
      </c>
      <c r="E10" s="14">
        <f>54000+40500+5700+4820</f>
        <v>105020</v>
      </c>
      <c r="F10" s="54"/>
      <c r="G10" s="54"/>
      <c r="H10" s="54"/>
      <c r="I10" s="57"/>
      <c r="J10" s="14">
        <f>D10*E10</f>
        <v>444234.60000000003</v>
      </c>
      <c r="K10" s="59"/>
      <c r="L10" s="59"/>
      <c r="M10" s="68"/>
      <c r="N10" s="65"/>
      <c r="O10" s="24"/>
      <c r="P10" s="24"/>
      <c r="Q10" s="70"/>
      <c r="R10" s="6">
        <f t="shared" si="0"/>
        <v>0</v>
      </c>
    </row>
    <row r="11" spans="3:32" ht="15.75" customHeight="1">
      <c r="C11" s="36" t="s">
        <v>13</v>
      </c>
      <c r="D11" s="37"/>
      <c r="E11" s="37"/>
      <c r="F11" s="37"/>
      <c r="G11" s="37"/>
      <c r="H11" s="37"/>
      <c r="I11" s="39"/>
      <c r="J11" s="37">
        <f>SUM(J8:J10)+F8+G8+H8</f>
        <v>590625759.6516</v>
      </c>
      <c r="K11" s="37">
        <f>K8</f>
        <v>264318580</v>
      </c>
      <c r="L11" s="37">
        <f>L8</f>
        <v>108055720</v>
      </c>
      <c r="M11" s="32"/>
      <c r="N11" s="32">
        <f>N8</f>
        <v>372374300</v>
      </c>
      <c r="O11" s="16"/>
      <c r="P11" s="16"/>
      <c r="Q11" s="16">
        <f>Q8</f>
        <v>377520706.10000002</v>
      </c>
      <c r="R11" s="6">
        <f>N11-Q11</f>
        <v>-5146406.1000000238</v>
      </c>
    </row>
    <row r="12" spans="3:32" ht="90" customHeight="1">
      <c r="C12" s="9" t="s">
        <v>14</v>
      </c>
      <c r="D12" s="15">
        <v>340.67</v>
      </c>
      <c r="E12" s="14">
        <f>155000+5320+170504</f>
        <v>330824</v>
      </c>
      <c r="F12" s="54">
        <v>1709231.1140000001</v>
      </c>
      <c r="G12" s="54">
        <v>581160</v>
      </c>
      <c r="H12" s="54">
        <f>G12/8*4</f>
        <v>290580</v>
      </c>
      <c r="I12" s="55">
        <v>0</v>
      </c>
      <c r="J12" s="14">
        <f>D12*E12</f>
        <v>112701812.08</v>
      </c>
      <c r="K12" s="58">
        <f>Q12-L12</f>
        <v>91226904.099999994</v>
      </c>
      <c r="L12" s="58">
        <v>6922500</v>
      </c>
      <c r="M12" s="66" t="s">
        <v>30</v>
      </c>
      <c r="N12" s="58">
        <f>K12+L12</f>
        <v>98149404.099999994</v>
      </c>
      <c r="O12" s="23"/>
      <c r="P12" s="23"/>
      <c r="Q12" s="73">
        <v>98149404.099999994</v>
      </c>
      <c r="R12" s="6">
        <f t="shared" si="0"/>
        <v>0</v>
      </c>
    </row>
    <row r="13" spans="3:32" ht="78" customHeight="1">
      <c r="C13" s="9" t="s">
        <v>15</v>
      </c>
      <c r="D13" s="15">
        <v>4.7699999999999996</v>
      </c>
      <c r="E13" s="14">
        <f>4300+65000+780</f>
        <v>70080</v>
      </c>
      <c r="F13" s="54"/>
      <c r="G13" s="54"/>
      <c r="H13" s="54"/>
      <c r="I13" s="57"/>
      <c r="J13" s="14">
        <f>D13*E13</f>
        <v>334281.59999999998</v>
      </c>
      <c r="K13" s="59"/>
      <c r="L13" s="59"/>
      <c r="M13" s="68"/>
      <c r="N13" s="59"/>
      <c r="O13" s="24"/>
      <c r="P13" s="24"/>
      <c r="Q13" s="74"/>
      <c r="R13" s="6">
        <f t="shared" si="0"/>
        <v>0</v>
      </c>
    </row>
    <row r="14" spans="3:32" ht="24" customHeight="1">
      <c r="C14" s="35" t="s">
        <v>13</v>
      </c>
      <c r="D14" s="34">
        <f>D12+D13</f>
        <v>345.44</v>
      </c>
      <c r="E14" s="34"/>
      <c r="F14" s="34"/>
      <c r="G14" s="34"/>
      <c r="H14" s="34"/>
      <c r="I14" s="40"/>
      <c r="J14" s="37">
        <f>SUM(J12:J13)+F12+G12+H12</f>
        <v>115617064.794</v>
      </c>
      <c r="K14" s="37">
        <f>K12</f>
        <v>91226904.099999994</v>
      </c>
      <c r="L14" s="37">
        <f>L12</f>
        <v>6922500</v>
      </c>
      <c r="M14" s="32"/>
      <c r="N14" s="52">
        <f>N12</f>
        <v>98149404.099999994</v>
      </c>
      <c r="O14" s="16"/>
      <c r="P14" s="16"/>
      <c r="Q14" s="16">
        <f>Q12</f>
        <v>98149404.099999994</v>
      </c>
      <c r="R14" s="6">
        <f t="shared" si="0"/>
        <v>0</v>
      </c>
    </row>
    <row r="15" spans="3:32" ht="63" customHeight="1">
      <c r="C15" s="18" t="s">
        <v>16</v>
      </c>
      <c r="D15" s="15">
        <v>775.04</v>
      </c>
      <c r="E15" s="14">
        <v>212780</v>
      </c>
      <c r="F15" s="54">
        <v>11691930</v>
      </c>
      <c r="G15" s="54">
        <v>8291060</v>
      </c>
      <c r="H15" s="54">
        <f>G15/8*4</f>
        <v>4145530</v>
      </c>
      <c r="I15" s="55">
        <v>0</v>
      </c>
      <c r="J15" s="14">
        <f>D15*E15</f>
        <v>164913011.19999999</v>
      </c>
      <c r="K15" s="58">
        <f>P15-L15</f>
        <v>487815300</v>
      </c>
      <c r="L15" s="58">
        <f>7500000+126283500</f>
        <v>133783500</v>
      </c>
      <c r="M15" s="66" t="s">
        <v>36</v>
      </c>
      <c r="N15" s="75">
        <f>K15+L15</f>
        <v>621598800</v>
      </c>
      <c r="O15" s="23"/>
      <c r="P15" s="23">
        <f>621598.8*1000</f>
        <v>621598800</v>
      </c>
      <c r="Q15" s="73">
        <v>619988760.29999995</v>
      </c>
      <c r="R15" s="6">
        <f t="shared" si="0"/>
        <v>1610039.7000000477</v>
      </c>
      <c r="S15" s="53">
        <f>P15-Q15</f>
        <v>1610039.7000000477</v>
      </c>
      <c r="T15" s="10">
        <f>24111.1+26074.7+34721.7+41376+7500</f>
        <v>133783.5</v>
      </c>
    </row>
    <row r="16" spans="3:32" ht="81" customHeight="1">
      <c r="C16" s="18" t="s">
        <v>17</v>
      </c>
      <c r="D16" s="15">
        <v>267798.3</v>
      </c>
      <c r="E16" s="14">
        <v>700</v>
      </c>
      <c r="F16" s="54"/>
      <c r="G16" s="54"/>
      <c r="H16" s="54"/>
      <c r="I16" s="56"/>
      <c r="J16" s="14">
        <f>D16*E16</f>
        <v>187458810</v>
      </c>
      <c r="K16" s="60"/>
      <c r="L16" s="60"/>
      <c r="M16" s="67"/>
      <c r="N16" s="76"/>
      <c r="O16" s="24"/>
      <c r="P16" s="24"/>
      <c r="Q16" s="74"/>
      <c r="R16" s="6">
        <f t="shared" si="0"/>
        <v>0</v>
      </c>
    </row>
    <row r="17" spans="3:19" ht="81" customHeight="1">
      <c r="C17" s="18" t="s">
        <v>18</v>
      </c>
      <c r="D17" s="15">
        <v>368733.75</v>
      </c>
      <c r="E17" s="14">
        <v>330</v>
      </c>
      <c r="F17" s="54"/>
      <c r="G17" s="54"/>
      <c r="H17" s="54"/>
      <c r="I17" s="57"/>
      <c r="J17" s="14">
        <f>D17*E17</f>
        <v>121682137.5</v>
      </c>
      <c r="K17" s="59"/>
      <c r="L17" s="59"/>
      <c r="M17" s="68"/>
      <c r="N17" s="77"/>
      <c r="O17" s="24"/>
      <c r="P17" s="24"/>
      <c r="Q17" s="74"/>
      <c r="R17" s="6">
        <f t="shared" si="0"/>
        <v>0</v>
      </c>
    </row>
    <row r="18" spans="3:19" ht="18" customHeight="1">
      <c r="C18" s="33" t="s">
        <v>13</v>
      </c>
      <c r="D18" s="34"/>
      <c r="E18" s="34"/>
      <c r="F18" s="34"/>
      <c r="G18" s="34"/>
      <c r="H18" s="34"/>
      <c r="I18" s="40"/>
      <c r="J18" s="37">
        <f>SUM(J15:J17)+F15+G15+H15</f>
        <v>498182478.69999999</v>
      </c>
      <c r="K18" s="37">
        <f>K15</f>
        <v>487815300</v>
      </c>
      <c r="L18" s="37">
        <f>L15</f>
        <v>133783500</v>
      </c>
      <c r="M18" s="32"/>
      <c r="N18" s="32">
        <f>N15</f>
        <v>621598800</v>
      </c>
      <c r="O18" s="16"/>
      <c r="P18" s="16"/>
      <c r="Q18" s="16">
        <f>Q15</f>
        <v>619988760.29999995</v>
      </c>
      <c r="R18" s="6">
        <f t="shared" si="0"/>
        <v>1610039.7000000477</v>
      </c>
    </row>
    <row r="19" spans="3:19" ht="64.5" customHeight="1">
      <c r="C19" s="1" t="s">
        <v>19</v>
      </c>
      <c r="D19" s="15">
        <v>842.07</v>
      </c>
      <c r="E19" s="14">
        <v>63500</v>
      </c>
      <c r="F19" s="54">
        <v>2001799.737</v>
      </c>
      <c r="G19" s="54">
        <v>2116240</v>
      </c>
      <c r="H19" s="54">
        <f>G19/8*4</f>
        <v>1058120</v>
      </c>
      <c r="I19" s="55">
        <v>0</v>
      </c>
      <c r="J19" s="14">
        <f>D19*E19</f>
        <v>53471445</v>
      </c>
      <c r="K19" s="58">
        <f>P19-L19</f>
        <v>280838540</v>
      </c>
      <c r="L19" s="58">
        <f>'[1]МатЗатр '!$B$52*1000+'[1]МатЗатр '!$L$52*1000</f>
        <v>38039460.000000007</v>
      </c>
      <c r="M19" s="66" t="s">
        <v>27</v>
      </c>
      <c r="N19" s="58">
        <f>K19+L19</f>
        <v>318878000</v>
      </c>
      <c r="O19" s="23"/>
      <c r="P19" s="23">
        <f>318878*1000</f>
        <v>318878000</v>
      </c>
      <c r="Q19" s="69">
        <v>319383006.69999999</v>
      </c>
      <c r="R19" s="6">
        <f t="shared" si="0"/>
        <v>-505006.69999998808</v>
      </c>
      <c r="S19" s="53">
        <f>P19-Q19</f>
        <v>-505006.69999998808</v>
      </c>
    </row>
    <row r="20" spans="3:19" ht="84" customHeight="1">
      <c r="C20" s="1" t="s">
        <v>20</v>
      </c>
      <c r="D20" s="15">
        <v>723848</v>
      </c>
      <c r="E20" s="14">
        <v>412</v>
      </c>
      <c r="F20" s="54"/>
      <c r="G20" s="54"/>
      <c r="H20" s="54"/>
      <c r="I20" s="56"/>
      <c r="J20" s="14">
        <f>D20*E20</f>
        <v>298225376</v>
      </c>
      <c r="K20" s="60"/>
      <c r="L20" s="60"/>
      <c r="M20" s="67"/>
      <c r="N20" s="60"/>
      <c r="O20" s="24"/>
      <c r="P20" s="24"/>
      <c r="Q20" s="70"/>
      <c r="R20" s="6">
        <f t="shared" si="0"/>
        <v>0</v>
      </c>
    </row>
    <row r="21" spans="3:19" ht="66" customHeight="1">
      <c r="C21" s="19" t="s">
        <v>21</v>
      </c>
      <c r="D21" s="20">
        <v>904.81</v>
      </c>
      <c r="E21" s="14">
        <v>77640</v>
      </c>
      <c r="F21" s="54"/>
      <c r="G21" s="54"/>
      <c r="H21" s="54"/>
      <c r="I21" s="56"/>
      <c r="J21" s="14">
        <f>D21*E21</f>
        <v>70249448.399999991</v>
      </c>
      <c r="K21" s="60"/>
      <c r="L21" s="60"/>
      <c r="M21" s="67"/>
      <c r="N21" s="60"/>
      <c r="O21" s="24"/>
      <c r="P21" s="24"/>
      <c r="Q21" s="70"/>
      <c r="R21" s="6">
        <f t="shared" si="0"/>
        <v>0</v>
      </c>
    </row>
    <row r="22" spans="3:19" ht="77.25" customHeight="1">
      <c r="C22" s="1" t="s">
        <v>22</v>
      </c>
      <c r="D22" s="15" t="s">
        <v>23</v>
      </c>
      <c r="E22" s="14">
        <v>173</v>
      </c>
      <c r="F22" s="54"/>
      <c r="G22" s="54"/>
      <c r="H22" s="54"/>
      <c r="I22" s="57"/>
      <c r="J22" s="14">
        <f>D22*E22</f>
        <v>212551952</v>
      </c>
      <c r="K22" s="59"/>
      <c r="L22" s="59"/>
      <c r="M22" s="68"/>
      <c r="N22" s="59"/>
      <c r="O22" s="24"/>
      <c r="P22" s="24"/>
      <c r="Q22" s="70"/>
      <c r="R22" s="6">
        <f t="shared" si="0"/>
        <v>0</v>
      </c>
    </row>
    <row r="23" spans="3:19" ht="18.75" customHeight="1">
      <c r="C23" s="28" t="s">
        <v>13</v>
      </c>
      <c r="D23" s="41"/>
      <c r="E23" s="41"/>
      <c r="F23" s="41"/>
      <c r="G23" s="41"/>
      <c r="H23" s="41"/>
      <c r="I23" s="41"/>
      <c r="J23" s="37">
        <f>SUM(J19:J22)+F19+G19+H19</f>
        <v>639674381.13699996</v>
      </c>
      <c r="K23" s="37">
        <f>K19</f>
        <v>280838540</v>
      </c>
      <c r="L23" s="37">
        <f>L19</f>
        <v>38039460.000000007</v>
      </c>
      <c r="M23" s="32"/>
      <c r="N23" s="32">
        <f>N19</f>
        <v>318878000</v>
      </c>
      <c r="O23" s="16"/>
      <c r="P23" s="16"/>
      <c r="Q23" s="16">
        <f>Q19</f>
        <v>319383006.69999999</v>
      </c>
      <c r="R23" s="6">
        <f t="shared" si="0"/>
        <v>-505006.69999998808</v>
      </c>
    </row>
    <row r="24" spans="3:19" ht="58.5" customHeight="1">
      <c r="C24" s="44" t="s">
        <v>45</v>
      </c>
      <c r="D24" s="14"/>
      <c r="E24" s="14"/>
      <c r="F24" s="14">
        <v>41900</v>
      </c>
      <c r="G24" s="14"/>
      <c r="H24" s="14"/>
      <c r="I24" s="14"/>
      <c r="J24" s="4"/>
      <c r="K24" s="4">
        <v>59082800</v>
      </c>
      <c r="L24" s="4"/>
      <c r="M24" s="31"/>
      <c r="N24" s="51">
        <f>K24</f>
        <v>59082800</v>
      </c>
      <c r="O24" s="43"/>
      <c r="P24" s="16"/>
      <c r="Q24" s="16"/>
      <c r="R24" s="6"/>
    </row>
    <row r="25" spans="3:19" ht="37.5" customHeight="1">
      <c r="C25" s="45" t="s">
        <v>55</v>
      </c>
      <c r="D25" s="21"/>
      <c r="E25" s="21"/>
      <c r="F25" s="21"/>
      <c r="G25" s="21"/>
      <c r="H25" s="21"/>
      <c r="I25" s="21"/>
      <c r="J25" s="31"/>
      <c r="K25" s="31"/>
      <c r="L25" s="30">
        <f>10913.7260764563*1000</f>
        <v>10913726.076456299</v>
      </c>
      <c r="M25" s="31"/>
      <c r="N25" s="51">
        <f>L25</f>
        <v>10913726.076456299</v>
      </c>
      <c r="O25" s="42"/>
      <c r="P25" s="42"/>
      <c r="Q25" s="42"/>
      <c r="R25" s="6"/>
    </row>
    <row r="26" spans="3:19" ht="41.25" customHeight="1">
      <c r="C26" s="45" t="s">
        <v>56</v>
      </c>
      <c r="D26" s="21"/>
      <c r="E26" s="21"/>
      <c r="F26" s="21"/>
      <c r="G26" s="21"/>
      <c r="H26" s="21"/>
      <c r="I26" s="21"/>
      <c r="J26" s="31"/>
      <c r="K26" s="31"/>
      <c r="L26" s="30">
        <f>23116.8*1000</f>
        <v>23116800</v>
      </c>
      <c r="M26" s="31"/>
      <c r="N26" s="51">
        <f t="shared" ref="N26:N34" si="1">L26</f>
        <v>23116800</v>
      </c>
      <c r="O26" s="42"/>
      <c r="P26" s="42"/>
      <c r="Q26" s="42"/>
      <c r="R26" s="6"/>
    </row>
    <row r="27" spans="3:19" ht="44.25" customHeight="1">
      <c r="C27" s="46" t="s">
        <v>46</v>
      </c>
      <c r="D27" s="21"/>
      <c r="E27" s="21"/>
      <c r="F27" s="21"/>
      <c r="G27" s="21"/>
      <c r="H27" s="21"/>
      <c r="I27" s="21"/>
      <c r="J27" s="21"/>
      <c r="K27" s="21"/>
      <c r="L27" s="47">
        <f>161253.9*1000</f>
        <v>161253900</v>
      </c>
      <c r="M27" s="47" t="s">
        <v>53</v>
      </c>
      <c r="N27" s="31">
        <f t="shared" si="1"/>
        <v>161253900</v>
      </c>
    </row>
    <row r="28" spans="3:19" ht="40.5" customHeight="1">
      <c r="C28" s="46" t="s">
        <v>47</v>
      </c>
      <c r="D28" s="21"/>
      <c r="E28" s="21"/>
      <c r="F28" s="21"/>
      <c r="G28" s="21"/>
      <c r="H28" s="21"/>
      <c r="I28" s="21"/>
      <c r="J28" s="21"/>
      <c r="K28" s="21"/>
      <c r="L28" s="47">
        <f>8487.05*1000</f>
        <v>8487050</v>
      </c>
      <c r="M28" s="48" t="s">
        <v>54</v>
      </c>
      <c r="N28" s="31">
        <f t="shared" si="1"/>
        <v>8487050</v>
      </c>
    </row>
    <row r="29" spans="3:19" ht="63">
      <c r="C29" s="46" t="s">
        <v>48</v>
      </c>
      <c r="D29" s="21"/>
      <c r="E29" s="21"/>
      <c r="F29" s="21"/>
      <c r="G29" s="21"/>
      <c r="H29" s="21"/>
      <c r="I29" s="21"/>
      <c r="J29" s="21"/>
      <c r="K29" s="21"/>
      <c r="L29" s="47">
        <f>27150.3*1000</f>
        <v>27150300</v>
      </c>
      <c r="M29" s="47" t="s">
        <v>53</v>
      </c>
      <c r="N29" s="31">
        <f t="shared" si="1"/>
        <v>27150300</v>
      </c>
    </row>
    <row r="30" spans="3:19" ht="63">
      <c r="C30" s="46" t="s">
        <v>57</v>
      </c>
      <c r="D30" s="21"/>
      <c r="E30" s="21"/>
      <c r="F30" s="21"/>
      <c r="G30" s="21"/>
      <c r="H30" s="21"/>
      <c r="I30" s="21"/>
      <c r="J30" s="21"/>
      <c r="K30" s="21"/>
      <c r="L30" s="47">
        <v>1429000</v>
      </c>
      <c r="M30" s="48" t="s">
        <v>54</v>
      </c>
      <c r="N30" s="31">
        <f t="shared" si="1"/>
        <v>1429000</v>
      </c>
    </row>
    <row r="31" spans="3:19" ht="63">
      <c r="C31" s="46" t="s">
        <v>50</v>
      </c>
      <c r="D31" s="21"/>
      <c r="E31" s="21"/>
      <c r="F31" s="21"/>
      <c r="G31" s="21"/>
      <c r="H31" s="21"/>
      <c r="I31" s="21"/>
      <c r="J31" s="21"/>
      <c r="K31" s="21"/>
      <c r="L31" s="47">
        <f>22065.3*1000</f>
        <v>22065300</v>
      </c>
      <c r="M31" s="47" t="s">
        <v>53</v>
      </c>
      <c r="N31" s="31">
        <f t="shared" si="1"/>
        <v>22065300</v>
      </c>
    </row>
    <row r="32" spans="3:19" ht="57" customHeight="1">
      <c r="C32" s="46" t="s">
        <v>49</v>
      </c>
      <c r="D32" s="21"/>
      <c r="E32" s="21"/>
      <c r="F32" s="21"/>
      <c r="G32" s="21"/>
      <c r="H32" s="21"/>
      <c r="I32" s="21"/>
      <c r="J32" s="21"/>
      <c r="K32" s="21"/>
      <c r="L32" s="49">
        <f>1161.332*1000</f>
        <v>1161332</v>
      </c>
      <c r="M32" s="48" t="s">
        <v>54</v>
      </c>
      <c r="N32" s="31">
        <f t="shared" si="1"/>
        <v>1161332</v>
      </c>
    </row>
    <row r="33" spans="3:18" ht="30.75" customHeight="1">
      <c r="C33" s="46" t="s">
        <v>51</v>
      </c>
      <c r="D33" s="21"/>
      <c r="E33" s="21"/>
      <c r="F33" s="21"/>
      <c r="G33" s="21"/>
      <c r="H33" s="21"/>
      <c r="I33" s="21"/>
      <c r="J33" s="21"/>
      <c r="K33" s="21"/>
      <c r="L33" s="47">
        <f>1880.3*1000</f>
        <v>1880300</v>
      </c>
      <c r="M33" s="47" t="s">
        <v>53</v>
      </c>
      <c r="N33" s="31">
        <f t="shared" si="1"/>
        <v>1880300</v>
      </c>
    </row>
    <row r="34" spans="3:18" ht="31.5">
      <c r="C34" s="46" t="s">
        <v>52</v>
      </c>
      <c r="D34" s="21"/>
      <c r="E34" s="21"/>
      <c r="F34" s="21"/>
      <c r="G34" s="21"/>
      <c r="H34" s="21"/>
      <c r="I34" s="21"/>
      <c r="J34" s="21"/>
      <c r="K34" s="21"/>
      <c r="L34" s="47">
        <f>98.963*1000</f>
        <v>98963</v>
      </c>
      <c r="M34" s="48" t="s">
        <v>54</v>
      </c>
      <c r="N34" s="31">
        <f t="shared" si="1"/>
        <v>98963</v>
      </c>
    </row>
    <row r="35" spans="3:18" ht="41.25" customHeight="1">
      <c r="C35" s="50" t="s">
        <v>29</v>
      </c>
      <c r="D35" s="21"/>
      <c r="E35" s="21"/>
      <c r="F35" s="21"/>
      <c r="G35" s="21"/>
      <c r="H35" s="21"/>
      <c r="I35" s="21"/>
      <c r="J35" s="31">
        <f>J11+J14+J18+J23+J24</f>
        <v>1844099684.2825999</v>
      </c>
      <c r="K35" s="31">
        <f>K11+K14+K18+K23+K24</f>
        <v>1183282124.0999999</v>
      </c>
      <c r="L35" s="31">
        <f>L11+L14+L18+L23+L24+L25+L26+L27+L28+L29+L31+L32+L33+L34</f>
        <v>542928851.07645631</v>
      </c>
      <c r="M35" s="31"/>
      <c r="N35" s="31">
        <f>SUM(N23:N34)+N18+N14+N11</f>
        <v>1727639975.1764562</v>
      </c>
      <c r="O35" s="43"/>
      <c r="P35" s="16">
        <f>1702434100-N35</f>
        <v>-25205875.176456213</v>
      </c>
      <c r="Q35" s="16">
        <f>Q11+Q14+Q18+Q23</f>
        <v>1415041877.2</v>
      </c>
      <c r="R35" s="6">
        <f>N35-Q35</f>
        <v>312598097.97645617</v>
      </c>
    </row>
  </sheetData>
  <mergeCells count="47">
    <mergeCell ref="Q19:Q22"/>
    <mergeCell ref="L19:L22"/>
    <mergeCell ref="M19:M22"/>
    <mergeCell ref="N19:N22"/>
    <mergeCell ref="L15:L17"/>
    <mergeCell ref="Q12:Q13"/>
    <mergeCell ref="M15:M17"/>
    <mergeCell ref="N15:N17"/>
    <mergeCell ref="L12:L13"/>
    <mergeCell ref="M12:M13"/>
    <mergeCell ref="N12:N13"/>
    <mergeCell ref="Q15:Q17"/>
    <mergeCell ref="C1:Q1"/>
    <mergeCell ref="Q8:Q10"/>
    <mergeCell ref="P2:Q2"/>
    <mergeCell ref="K2:N2"/>
    <mergeCell ref="K8:K10"/>
    <mergeCell ref="C2:C3"/>
    <mergeCell ref="L8:L10"/>
    <mergeCell ref="R2:AF2"/>
    <mergeCell ref="F8:F10"/>
    <mergeCell ref="G8:G10"/>
    <mergeCell ref="H8:H10"/>
    <mergeCell ref="I8:I10"/>
    <mergeCell ref="J2:J3"/>
    <mergeCell ref="N8:N10"/>
    <mergeCell ref="G2:H2"/>
    <mergeCell ref="M8:M10"/>
    <mergeCell ref="I2:I3"/>
    <mergeCell ref="K12:K13"/>
    <mergeCell ref="K15:K17"/>
    <mergeCell ref="K19:K22"/>
    <mergeCell ref="D2:D3"/>
    <mergeCell ref="E2:E3"/>
    <mergeCell ref="F2:F3"/>
    <mergeCell ref="I12:I13"/>
    <mergeCell ref="F12:F13"/>
    <mergeCell ref="G12:G13"/>
    <mergeCell ref="H12:H13"/>
    <mergeCell ref="F15:F17"/>
    <mergeCell ref="G15:G17"/>
    <mergeCell ref="H15:H17"/>
    <mergeCell ref="I15:I17"/>
    <mergeCell ref="F19:F22"/>
    <mergeCell ref="G19:G22"/>
    <mergeCell ref="H19:H22"/>
    <mergeCell ref="I19:I22"/>
  </mergeCells>
  <phoneticPr fontId="16" type="noConversion"/>
  <printOptions horizontalCentered="1"/>
  <pageMargins left="0.31496062992125984" right="0.31496062992125984" top="0.35433070866141736" bottom="0.35433070866141736" header="0.31496062992125984" footer="0.31496062992125984"/>
  <pageSetup paperSize="9" scale="48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по фед.нормативам</vt:lpstr>
      <vt:lpstr>'расчет по фед.нормативам'!Заголовки_для_печати</vt:lpstr>
      <vt:lpstr>'расчет по фед.нормативам'!Область_печати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ofss4</cp:lastModifiedBy>
  <cp:lastPrinted>2018-09-12T14:14:01Z</cp:lastPrinted>
  <dcterms:created xsi:type="dcterms:W3CDTF">2018-07-23T12:41:23Z</dcterms:created>
  <dcterms:modified xsi:type="dcterms:W3CDTF">2018-09-19T07:54:13Z</dcterms:modified>
</cp:coreProperties>
</file>